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go.girardi\Desktop\sito\"/>
    </mc:Choice>
  </mc:AlternateContent>
  <xr:revisionPtr revIDLastSave="0" documentId="13_ncr:1_{0ADFC048-5AE1-4518-BC75-99032988248F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PROSPETTO BILANCIO STATO PATRI 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36" i="1"/>
  <c r="D10" i="1"/>
  <c r="D15" i="1"/>
  <c r="D24" i="1"/>
  <c r="D28" i="1"/>
  <c r="F44" i="1"/>
  <c r="F36" i="1"/>
  <c r="F46" i="1"/>
  <c r="H36" i="1"/>
  <c r="L48" i="1"/>
  <c r="L53" i="1"/>
  <c r="L36" i="1"/>
  <c r="L44" i="1"/>
  <c r="L57" i="1"/>
  <c r="J48" i="1"/>
  <c r="J53" i="1"/>
  <c r="J36" i="1"/>
  <c r="J44" i="1"/>
  <c r="J57" i="1"/>
  <c r="J10" i="1"/>
  <c r="J15" i="1"/>
  <c r="J24" i="1"/>
  <c r="J28" i="1"/>
  <c r="L10" i="1"/>
  <c r="L15" i="1"/>
  <c r="D48" i="1"/>
  <c r="D53" i="1"/>
  <c r="D57" i="1"/>
  <c r="D46" i="1"/>
  <c r="F48" i="1"/>
  <c r="F53" i="1"/>
  <c r="F57" i="1"/>
  <c r="F10" i="1"/>
  <c r="F15" i="1"/>
  <c r="F24" i="1"/>
  <c r="F28" i="1"/>
  <c r="H48" i="1"/>
  <c r="H53" i="1"/>
  <c r="H44" i="1"/>
  <c r="H57" i="1"/>
  <c r="H46" i="1"/>
  <c r="H10" i="1"/>
  <c r="H15" i="1"/>
  <c r="H24" i="1"/>
  <c r="H28" i="1"/>
  <c r="J46" i="1"/>
  <c r="L46" i="1"/>
  <c r="L24" i="1"/>
  <c r="L28" i="1"/>
  <c r="AA184" i="1"/>
  <c r="AA183" i="1"/>
  <c r="AA182" i="1"/>
  <c r="AA181" i="1"/>
  <c r="AA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R50" i="1"/>
  <c r="R53" i="1"/>
  <c r="R36" i="1"/>
  <c r="R44" i="1"/>
  <c r="R57" i="1"/>
  <c r="P48" i="1"/>
  <c r="P52" i="1"/>
  <c r="P53" i="1"/>
  <c r="P33" i="1"/>
  <c r="P34" i="1"/>
  <c r="P36" i="1"/>
  <c r="P39" i="1"/>
  <c r="P42" i="1"/>
  <c r="P43" i="1"/>
  <c r="P44" i="1"/>
  <c r="P57" i="1"/>
  <c r="N48" i="1"/>
  <c r="N53" i="1"/>
  <c r="N36" i="1"/>
  <c r="N44" i="1"/>
  <c r="N57" i="1"/>
  <c r="R46" i="1"/>
  <c r="P46" i="1"/>
  <c r="N46" i="1"/>
  <c r="R10" i="1"/>
  <c r="R15" i="1"/>
  <c r="R18" i="1"/>
  <c r="R19" i="1"/>
  <c r="R20" i="1"/>
  <c r="R21" i="1"/>
  <c r="R24" i="1"/>
  <c r="R28" i="1"/>
  <c r="P10" i="1"/>
  <c r="P15" i="1"/>
  <c r="P24" i="1"/>
  <c r="P28" i="1"/>
  <c r="N10" i="1"/>
  <c r="N14" i="1"/>
  <c r="N15" i="1"/>
  <c r="N23" i="1"/>
  <c r="N24" i="1"/>
  <c r="N28" i="1"/>
</calcChain>
</file>

<file path=xl/sharedStrings.xml><?xml version="1.0" encoding="utf-8"?>
<sst xmlns="http://schemas.openxmlformats.org/spreadsheetml/2006/main" count="54" uniqueCount="47">
  <si>
    <t>SITUAZIONE PATRIMONIALE FINANZIARIA</t>
  </si>
  <si>
    <t xml:space="preserve">Situazione al </t>
  </si>
  <si>
    <t>Attività non correnti</t>
  </si>
  <si>
    <t xml:space="preserve"> - Diritti di distribuzione</t>
  </si>
  <si>
    <t xml:space="preserve"> - Diritti di edizione</t>
  </si>
  <si>
    <t>- Immobilizzazioni Immateriali in corso - Acconti</t>
  </si>
  <si>
    <t xml:space="preserve"> - Altre attività immateriali </t>
  </si>
  <si>
    <t>Attività immateriali</t>
  </si>
  <si>
    <t xml:space="preserve">Attività Materiali </t>
  </si>
  <si>
    <t>Attività Finanziarie</t>
  </si>
  <si>
    <t>Attività per imposte anticipate</t>
  </si>
  <si>
    <t>Totale attività non correnti</t>
  </si>
  <si>
    <t>Attività correnti</t>
  </si>
  <si>
    <t xml:space="preserve">Rimanenze </t>
  </si>
  <si>
    <t xml:space="preserve">Crediti commerciali </t>
  </si>
  <si>
    <t xml:space="preserve">Crediti tributari </t>
  </si>
  <si>
    <t xml:space="preserve">Altre attività correnti </t>
  </si>
  <si>
    <t>Cassa ed altre disponibilità liquide</t>
  </si>
  <si>
    <t>Totale attività correnti</t>
  </si>
  <si>
    <t>Attività non correnti destinate alla dismissione</t>
  </si>
  <si>
    <t>Totale attività</t>
  </si>
  <si>
    <t>Passività non correnti</t>
  </si>
  <si>
    <t xml:space="preserve">Indennità di fine rapporto </t>
  </si>
  <si>
    <t xml:space="preserve">Fondi </t>
  </si>
  <si>
    <t>Passività per Imposte differite</t>
  </si>
  <si>
    <t>Totale passività non correnti</t>
  </si>
  <si>
    <t>Passività correnti</t>
  </si>
  <si>
    <t xml:space="preserve">Debiti commerciali </t>
  </si>
  <si>
    <t xml:space="preserve">Altre passività correnti </t>
  </si>
  <si>
    <t>Totale passività correnti</t>
  </si>
  <si>
    <t>Totale passività</t>
  </si>
  <si>
    <t>- Capitale sociale</t>
  </si>
  <si>
    <t xml:space="preserve">- (Azioni proprie) </t>
  </si>
  <si>
    <t>- Altre Riserve e Utili portati a nuovo</t>
  </si>
  <si>
    <t xml:space="preserve">- Utile (Perdita) del periodo </t>
  </si>
  <si>
    <t>Totale patrimonio netto</t>
  </si>
  <si>
    <t>Passività direttamente attribuibili ad attività non correnti destinate alla dismissione</t>
  </si>
  <si>
    <t xml:space="preserve">Totale passività + patrimonio netto </t>
  </si>
  <si>
    <t>RICAVI PER COMPETENZA</t>
  </si>
  <si>
    <t>Attività Materiali diritto d'uso - ROU</t>
  </si>
  <si>
    <t>Attività finanziarie correnti</t>
  </si>
  <si>
    <t>Passività finanziarie non correnti</t>
  </si>
  <si>
    <t>Passività finanziarie non correnti - diritto d'uso ROU</t>
  </si>
  <si>
    <t>Passività finanziarie correnti</t>
  </si>
  <si>
    <t>Passività finanziarie correnti - diritto d'uso ROU</t>
  </si>
  <si>
    <t>Debiti tributari</t>
  </si>
  <si>
    <t>(Perdite) portate a nuovo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</si>
</sst>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dd/mm/yy;@"/>
    <numFmt numFmtId="166" formatCode="_-* #,##0_-;\-* #,##0_-;_-* &quot;-&quot;??_-;_-@_-"/>
    <numFmt numFmtId="167" formatCode="_-* #,##0.000_-;\-* #,##0.000_-;_-* &quot;-&quot;??_-;_-@_-"/>
    <numFmt numFmtId="168" formatCode="_-* #,##0\ _€_-;\-* #,##0\ _€_-;_-* &quot;-&quot;??\ _€_-;_-@_-"/>
    <numFmt numFmtId="169" formatCode="#,##0\ ;\(#,##0\);\ \-"/>
    <numFmt numFmtId="170" formatCode="_-[$€-2]\ * #,##0.0000_-;\-[$€-2]\ * #,##0.0000_-;_-[$€-2]\ * &quot;-&quot;??_-"/>
    <numFmt numFmtId="171" formatCode="_-[$€-2]\ * #,##0.00_-;\-[$€-2]\ * #,##0.00_-;_-[$€-2]\ * &quot;-&quot;??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scheme val="minor"/>
    </font>
    <font>
      <sz val="12"/>
      <name val="Calibri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i/>
      <sz val="12"/>
      <color indexed="10"/>
      <name val="Calibri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0" fontId="8" fillId="0" borderId="0"/>
    <xf numFmtId="171" fontId="8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2" applyFont="1" applyFill="1" applyBorder="1" applyAlignment="1">
      <alignment horizontal="center"/>
    </xf>
    <xf numFmtId="3" fontId="3" fillId="0" borderId="0" xfId="3" applyNumberFormat="1" applyFont="1" applyFill="1" applyBorder="1"/>
    <xf numFmtId="0" fontId="3" fillId="0" borderId="0" xfId="3" applyFont="1" applyFill="1" applyBorder="1"/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/>
    </xf>
    <xf numFmtId="165" fontId="4" fillId="0" borderId="1" xfId="3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/>
    <xf numFmtId="166" fontId="7" fillId="0" borderId="0" xfId="1" applyNumberFormat="1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166" fontId="3" fillId="0" borderId="0" xfId="1" applyNumberFormat="1" applyFont="1" applyFill="1" applyBorder="1"/>
    <xf numFmtId="0" fontId="3" fillId="0" borderId="0" xfId="4" applyFont="1" applyFill="1" applyBorder="1"/>
    <xf numFmtId="166" fontId="3" fillId="0" borderId="1" xfId="1" applyNumberFormat="1" applyFont="1" applyFill="1" applyBorder="1"/>
    <xf numFmtId="167" fontId="3" fillId="0" borderId="0" xfId="1" applyNumberFormat="1" applyFont="1" applyFill="1" applyBorder="1"/>
    <xf numFmtId="166" fontId="4" fillId="0" borderId="0" xfId="1" applyNumberFormat="1" applyFont="1" applyFill="1" applyBorder="1"/>
    <xf numFmtId="168" fontId="4" fillId="0" borderId="0" xfId="1" applyNumberFormat="1" applyFont="1" applyFill="1" applyBorder="1"/>
    <xf numFmtId="3" fontId="4" fillId="0" borderId="2" xfId="0" applyNumberFormat="1" applyFont="1" applyFill="1" applyBorder="1"/>
    <xf numFmtId="3" fontId="4" fillId="0" borderId="0" xfId="0" applyNumberFormat="1" applyFont="1" applyFill="1" applyBorder="1"/>
    <xf numFmtId="166" fontId="4" fillId="0" borderId="3" xfId="1" applyNumberFormat="1" applyFont="1" applyFill="1" applyBorder="1"/>
    <xf numFmtId="168" fontId="4" fillId="0" borderId="3" xfId="1" applyNumberFormat="1" applyFont="1" applyFill="1" applyBorder="1"/>
    <xf numFmtId="166" fontId="4" fillId="0" borderId="3" xfId="0" applyNumberFormat="1" applyFont="1" applyFill="1" applyBorder="1"/>
    <xf numFmtId="3" fontId="4" fillId="0" borderId="3" xfId="0" applyNumberFormat="1" applyFont="1" applyFill="1" applyBorder="1"/>
    <xf numFmtId="0" fontId="3" fillId="0" borderId="0" xfId="0" quotePrefix="1" applyFont="1" applyFill="1" applyBorder="1"/>
    <xf numFmtId="169" fontId="3" fillId="0" borderId="0" xfId="1" applyNumberFormat="1" applyFont="1" applyFill="1"/>
    <xf numFmtId="43" fontId="3" fillId="0" borderId="1" xfId="1" applyNumberFormat="1" applyFont="1" applyFill="1" applyBorder="1"/>
    <xf numFmtId="0" fontId="3" fillId="0" borderId="0" xfId="0" applyFont="1" applyFill="1" applyBorder="1" applyAlignment="1">
      <alignment wrapText="1"/>
    </xf>
  </cellXfs>
  <cellStyles count="8">
    <cellStyle name="Migliaia" xfId="1" builtinId="3"/>
    <cellStyle name="Normale" xfId="0" builtinId="0"/>
    <cellStyle name="Normale 14" xfId="3" xr:uid="{00000000-0005-0000-0000-000001000000}"/>
    <cellStyle name="Normale 2 2 2" xfId="5" xr:uid="{00000000-0005-0000-0000-000002000000}"/>
    <cellStyle name="Normale 20 2" xfId="6" xr:uid="{00000000-0005-0000-0000-000003000000}"/>
    <cellStyle name="Normale 4" xfId="2" xr:uid="{00000000-0005-0000-0000-000004000000}"/>
    <cellStyle name="Normale_Mod Bilancio 31_12_ 12.04.05 aprile" xfId="4" xr:uid="{00000000-0005-0000-0000-000005000000}"/>
    <cellStyle name="Virgola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4"/>
  <sheetViews>
    <sheetView tabSelected="1" topLeftCell="B1" workbookViewId="0">
      <selection activeCell="B52" sqref="B52"/>
    </sheetView>
  </sheetViews>
  <sheetFormatPr defaultColWidth="8.875" defaultRowHeight="15.75" x14ac:dyDescent="0.25"/>
  <cols>
    <col min="1" max="1" width="5.375" style="4" bestFit="1" customWidth="1"/>
    <col min="2" max="2" width="45.5" style="5" customWidth="1"/>
    <col min="3" max="3" width="1" style="6" customWidth="1"/>
    <col min="4" max="4" width="15.375" style="6" customWidth="1"/>
    <col min="5" max="5" width="1" style="6" customWidth="1"/>
    <col min="6" max="6" width="15.375" style="6" customWidth="1"/>
    <col min="7" max="7" width="1" style="6" customWidth="1"/>
    <col min="8" max="8" width="15.375" style="6" customWidth="1"/>
    <col min="9" max="9" width="1" style="6" customWidth="1"/>
    <col min="10" max="10" width="15.375" style="6" customWidth="1"/>
    <col min="11" max="11" width="1" style="6" customWidth="1"/>
    <col min="12" max="12" width="15.375" style="6" customWidth="1"/>
    <col min="13" max="13" width="1" style="6" customWidth="1"/>
    <col min="14" max="14" width="15.375" style="6" customWidth="1"/>
    <col min="15" max="15" width="1" style="6" customWidth="1"/>
    <col min="16" max="16" width="16.875" style="6" customWidth="1"/>
    <col min="17" max="17" width="1" style="5" customWidth="1"/>
    <col min="18" max="19" width="17.875" style="5" customWidth="1"/>
    <col min="20" max="21" width="8.875" style="5" customWidth="1"/>
    <col min="22" max="25" width="8.875" style="5"/>
    <col min="26" max="27" width="9.375" style="5" bestFit="1" customWidth="1"/>
    <col min="28" max="16384" width="8.875" style="5"/>
  </cols>
  <sheetData>
    <row r="1" spans="1:19" s="5" customFormat="1" x14ac:dyDescent="0.25">
      <c r="A1" s="4"/>
      <c r="C1" s="6"/>
      <c r="D1" s="7"/>
      <c r="E1" s="6"/>
      <c r="F1" s="7"/>
      <c r="G1" s="6"/>
      <c r="H1" s="7"/>
      <c r="I1" s="6"/>
      <c r="J1" s="7"/>
      <c r="K1" s="6"/>
      <c r="L1" s="7"/>
      <c r="M1" s="6"/>
      <c r="N1" s="7"/>
      <c r="O1" s="6"/>
      <c r="P1" s="7"/>
    </row>
    <row r="2" spans="1:19" s="5" customFormat="1" x14ac:dyDescent="0.25">
      <c r="A2" s="4"/>
      <c r="B2" s="4"/>
      <c r="C2" s="6"/>
      <c r="D2" s="7"/>
      <c r="E2" s="6"/>
      <c r="F2" s="7"/>
      <c r="G2" s="6"/>
      <c r="H2" s="7"/>
      <c r="I2" s="6"/>
      <c r="J2" s="7"/>
      <c r="K2" s="6"/>
      <c r="L2" s="7"/>
      <c r="M2" s="6"/>
      <c r="N2" s="7"/>
      <c r="O2" s="6"/>
      <c r="P2" s="7"/>
    </row>
    <row r="3" spans="1:19" s="5" customFormat="1" x14ac:dyDescent="0.25">
      <c r="A3" s="4"/>
      <c r="B3" s="1" t="s">
        <v>0</v>
      </c>
      <c r="C3" s="2"/>
      <c r="D3" s="1" t="s">
        <v>1</v>
      </c>
      <c r="E3" s="2"/>
      <c r="F3" s="1" t="s">
        <v>1</v>
      </c>
      <c r="G3" s="2"/>
      <c r="H3" s="1" t="s">
        <v>1</v>
      </c>
      <c r="I3" s="2"/>
      <c r="J3" s="1" t="s">
        <v>1</v>
      </c>
      <c r="K3" s="2"/>
      <c r="L3" s="1" t="s">
        <v>1</v>
      </c>
      <c r="M3" s="2"/>
      <c r="N3" s="1" t="s">
        <v>1</v>
      </c>
      <c r="O3" s="2"/>
      <c r="P3" s="1" t="s">
        <v>1</v>
      </c>
      <c r="Q3" s="3"/>
      <c r="R3" s="1" t="s">
        <v>1</v>
      </c>
    </row>
    <row r="4" spans="1:19" s="5" customFormat="1" x14ac:dyDescent="0.25">
      <c r="A4" s="4"/>
      <c r="B4" s="8"/>
      <c r="C4" s="8"/>
      <c r="D4" s="9">
        <v>44561</v>
      </c>
      <c r="E4" s="8"/>
      <c r="F4" s="9">
        <v>44196</v>
      </c>
      <c r="G4" s="8"/>
      <c r="H4" s="9">
        <v>43830</v>
      </c>
      <c r="I4" s="8"/>
      <c r="J4" s="9">
        <v>43465</v>
      </c>
      <c r="K4" s="8"/>
      <c r="L4" s="9">
        <v>43100</v>
      </c>
      <c r="M4" s="8"/>
      <c r="N4" s="9">
        <v>42735</v>
      </c>
      <c r="O4" s="9"/>
      <c r="P4" s="9">
        <v>42369</v>
      </c>
      <c r="Q4" s="8"/>
      <c r="R4" s="9">
        <v>42004</v>
      </c>
    </row>
    <row r="5" spans="1:19" s="13" customFormat="1" x14ac:dyDescent="0.25">
      <c r="A5" s="10"/>
      <c r="B5" s="11" t="s">
        <v>2</v>
      </c>
      <c r="C5" s="12"/>
      <c r="E5" s="12"/>
      <c r="G5" s="12"/>
      <c r="I5" s="12"/>
      <c r="K5" s="12"/>
      <c r="M5" s="12"/>
      <c r="S5" s="5"/>
    </row>
    <row r="6" spans="1:19" s="17" customFormat="1" x14ac:dyDescent="0.25">
      <c r="A6" s="14"/>
      <c r="B6" s="15" t="s">
        <v>3</v>
      </c>
      <c r="C6" s="16"/>
      <c r="D6" s="16">
        <v>8265753</v>
      </c>
      <c r="E6" s="16"/>
      <c r="F6" s="16">
        <v>9530529</v>
      </c>
      <c r="G6" s="16"/>
      <c r="H6" s="16">
        <v>10319873</v>
      </c>
      <c r="I6" s="16"/>
      <c r="J6" s="16">
        <v>8506315</v>
      </c>
      <c r="K6" s="16"/>
      <c r="L6" s="16">
        <v>7346960</v>
      </c>
      <c r="M6" s="16"/>
      <c r="N6" s="16">
        <v>5293229.8600000013</v>
      </c>
      <c r="O6" s="16"/>
      <c r="P6" s="16">
        <v>4269210.75</v>
      </c>
      <c r="R6" s="18">
        <v>4212428</v>
      </c>
      <c r="S6" s="5"/>
    </row>
    <row r="7" spans="1:19" s="17" customFormat="1" x14ac:dyDescent="0.25">
      <c r="A7" s="14"/>
      <c r="B7" s="15" t="s">
        <v>4</v>
      </c>
      <c r="C7" s="16"/>
      <c r="D7" s="16">
        <v>659617</v>
      </c>
      <c r="E7" s="16"/>
      <c r="F7" s="16">
        <v>773876</v>
      </c>
      <c r="G7" s="16"/>
      <c r="H7" s="16">
        <v>849933</v>
      </c>
      <c r="I7" s="16"/>
      <c r="J7" s="16">
        <v>702247</v>
      </c>
      <c r="K7" s="16"/>
      <c r="L7" s="16">
        <v>627493</v>
      </c>
      <c r="M7" s="16"/>
      <c r="N7" s="16">
        <v>509097.36999999988</v>
      </c>
      <c r="O7" s="16"/>
      <c r="P7" s="16">
        <v>416476.48999999993</v>
      </c>
      <c r="R7" s="18">
        <v>377871</v>
      </c>
      <c r="S7" s="5"/>
    </row>
    <row r="8" spans="1:19" s="17" customFormat="1" x14ac:dyDescent="0.25">
      <c r="A8" s="14"/>
      <c r="B8" s="15" t="s">
        <v>5</v>
      </c>
      <c r="C8" s="16"/>
      <c r="D8" s="16">
        <v>10727375</v>
      </c>
      <c r="E8" s="16"/>
      <c r="F8" s="16">
        <v>3139535</v>
      </c>
      <c r="G8" s="16"/>
      <c r="H8" s="16">
        <v>4581561</v>
      </c>
      <c r="I8" s="16"/>
      <c r="J8" s="16">
        <v>4920832</v>
      </c>
      <c r="K8" s="16"/>
      <c r="L8" s="16">
        <v>5593618</v>
      </c>
      <c r="M8" s="16"/>
      <c r="N8" s="16">
        <v>4699573.4399999995</v>
      </c>
      <c r="O8" s="16"/>
      <c r="P8" s="16">
        <v>2203357.4300000002</v>
      </c>
      <c r="R8" s="18">
        <v>325376</v>
      </c>
      <c r="S8" s="5"/>
    </row>
    <row r="9" spans="1:19" s="17" customFormat="1" x14ac:dyDescent="0.25">
      <c r="A9" s="14"/>
      <c r="B9" s="15" t="s">
        <v>6</v>
      </c>
      <c r="C9" s="16"/>
      <c r="D9" s="16">
        <v>7757</v>
      </c>
      <c r="E9" s="16"/>
      <c r="F9" s="16">
        <v>21620</v>
      </c>
      <c r="G9" s="16"/>
      <c r="H9" s="16">
        <v>67252</v>
      </c>
      <c r="I9" s="16"/>
      <c r="J9" s="16">
        <v>106753</v>
      </c>
      <c r="K9" s="16"/>
      <c r="L9" s="16">
        <v>138304</v>
      </c>
      <c r="M9" s="16"/>
      <c r="N9" s="16">
        <v>128452.04</v>
      </c>
      <c r="O9" s="16"/>
      <c r="P9" s="16">
        <v>9929.4500000000007</v>
      </c>
      <c r="R9" s="18">
        <v>4016</v>
      </c>
      <c r="S9" s="5"/>
    </row>
    <row r="10" spans="1:19" s="5" customFormat="1" x14ac:dyDescent="0.25">
      <c r="A10" s="4"/>
      <c r="B10" s="5" t="s">
        <v>7</v>
      </c>
      <c r="C10" s="19"/>
      <c r="D10" s="19">
        <f>SUM(D6:D9)</f>
        <v>19660502</v>
      </c>
      <c r="E10" s="19"/>
      <c r="F10" s="19">
        <f>SUM(F6:F9)</f>
        <v>13465560</v>
      </c>
      <c r="G10" s="19"/>
      <c r="H10" s="19">
        <f>SUM(H6:H9)</f>
        <v>15818619</v>
      </c>
      <c r="I10" s="19"/>
      <c r="J10" s="19">
        <f>SUM(J6:J9)-2</f>
        <v>14236145</v>
      </c>
      <c r="K10" s="19"/>
      <c r="L10" s="19">
        <f>SUM(L6:L9)-2</f>
        <v>13706373</v>
      </c>
      <c r="M10" s="19"/>
      <c r="N10" s="19">
        <f>SUM(N6:N9)</f>
        <v>10630352.710000001</v>
      </c>
      <c r="O10" s="19"/>
      <c r="P10" s="19">
        <f>SUM(P6:P9)</f>
        <v>6898974.1200000001</v>
      </c>
      <c r="R10" s="6">
        <f>SUM(R6:R9)</f>
        <v>4919691</v>
      </c>
    </row>
    <row r="11" spans="1:19" s="5" customFormat="1" x14ac:dyDescent="0.25">
      <c r="A11" s="4"/>
      <c r="B11" s="5" t="s">
        <v>8</v>
      </c>
      <c r="C11" s="19"/>
      <c r="D11" s="19">
        <v>511992</v>
      </c>
      <c r="E11" s="19"/>
      <c r="F11" s="19">
        <v>1359685</v>
      </c>
      <c r="G11" s="19"/>
      <c r="H11" s="19">
        <v>1251054</v>
      </c>
      <c r="I11" s="19"/>
      <c r="J11" s="19">
        <v>57356</v>
      </c>
      <c r="K11" s="19"/>
      <c r="L11" s="19">
        <v>82137</v>
      </c>
      <c r="M11" s="19"/>
      <c r="N11" s="19">
        <v>101361.10999999999</v>
      </c>
      <c r="O11" s="19"/>
      <c r="P11" s="19">
        <v>127267.55</v>
      </c>
      <c r="R11" s="6">
        <v>66713</v>
      </c>
    </row>
    <row r="12" spans="1:19" s="5" customFormat="1" x14ac:dyDescent="0.25">
      <c r="A12" s="4"/>
      <c r="B12" s="5" t="s">
        <v>39</v>
      </c>
      <c r="C12" s="19"/>
      <c r="D12" s="19">
        <v>12304183</v>
      </c>
      <c r="E12" s="19"/>
      <c r="F12" s="19">
        <v>11642510</v>
      </c>
      <c r="G12" s="19"/>
      <c r="H12" s="19">
        <v>11415848</v>
      </c>
      <c r="I12" s="19"/>
      <c r="J12" s="19"/>
      <c r="K12" s="19"/>
      <c r="L12" s="19"/>
      <c r="M12" s="19"/>
      <c r="N12" s="19"/>
      <c r="O12" s="19"/>
      <c r="P12" s="19"/>
      <c r="R12" s="6"/>
    </row>
    <row r="13" spans="1:19" s="5" customFormat="1" x14ac:dyDescent="0.25">
      <c r="A13" s="4"/>
      <c r="B13" s="5" t="s">
        <v>9</v>
      </c>
      <c r="C13" s="19"/>
      <c r="D13" s="19">
        <v>0</v>
      </c>
      <c r="E13" s="19"/>
      <c r="F13" s="19">
        <v>0</v>
      </c>
      <c r="G13" s="19"/>
      <c r="H13" s="19">
        <v>0</v>
      </c>
      <c r="I13" s="19"/>
      <c r="J13" s="19">
        <v>9903</v>
      </c>
      <c r="K13" s="19"/>
      <c r="L13" s="19">
        <v>12265</v>
      </c>
      <c r="M13" s="19"/>
      <c r="N13" s="19">
        <v>12168.17</v>
      </c>
      <c r="O13" s="19"/>
      <c r="P13" s="19">
        <v>15326.45</v>
      </c>
      <c r="R13" s="6">
        <v>12488</v>
      </c>
    </row>
    <row r="14" spans="1:19" s="5" customFormat="1" x14ac:dyDescent="0.25">
      <c r="A14" s="4"/>
      <c r="B14" s="20" t="s">
        <v>10</v>
      </c>
      <c r="C14" s="19"/>
      <c r="D14" s="21">
        <v>370026</v>
      </c>
      <c r="E14" s="19"/>
      <c r="F14" s="21">
        <v>294875</v>
      </c>
      <c r="G14" s="19"/>
      <c r="H14" s="21">
        <v>316200</v>
      </c>
      <c r="I14" s="19"/>
      <c r="J14" s="21">
        <v>342566</v>
      </c>
      <c r="K14" s="19"/>
      <c r="L14" s="21">
        <v>38968</v>
      </c>
      <c r="M14" s="19"/>
      <c r="N14" s="21">
        <f>185541.13+0.22</f>
        <v>185541.35</v>
      </c>
      <c r="O14" s="22"/>
      <c r="P14" s="21">
        <v>40229.589999999997</v>
      </c>
      <c r="R14" s="6">
        <v>45177</v>
      </c>
    </row>
    <row r="15" spans="1:19" s="11" customFormat="1" x14ac:dyDescent="0.25">
      <c r="A15" s="10"/>
      <c r="B15" s="11" t="s">
        <v>11</v>
      </c>
      <c r="C15" s="19"/>
      <c r="D15" s="23">
        <f>SUM(D10:D14)+1</f>
        <v>32846704</v>
      </c>
      <c r="E15" s="19"/>
      <c r="F15" s="23">
        <f>SUM(F10:F14)</f>
        <v>26762630</v>
      </c>
      <c r="G15" s="19"/>
      <c r="H15" s="23">
        <f>SUM(H10:H14)</f>
        <v>28801721</v>
      </c>
      <c r="I15" s="19"/>
      <c r="J15" s="23">
        <f>SUM(J10:J14)</f>
        <v>14645970</v>
      </c>
      <c r="K15" s="19"/>
      <c r="L15" s="23">
        <f>SUM(L10:L14)+3</f>
        <v>13839746</v>
      </c>
      <c r="M15" s="19"/>
      <c r="N15" s="23">
        <f>SUM(N10:N14)</f>
        <v>10929423.34</v>
      </c>
      <c r="O15" s="19"/>
      <c r="P15" s="24">
        <f>SUM(P10:P14)</f>
        <v>7081797.71</v>
      </c>
      <c r="R15" s="25">
        <f>SUM(R10:R14)</f>
        <v>5044069</v>
      </c>
      <c r="S15" s="5"/>
    </row>
    <row r="16" spans="1:19" s="11" customFormat="1" x14ac:dyDescent="0.25">
      <c r="A16" s="10"/>
      <c r="C16" s="19"/>
      <c r="D16" s="23"/>
      <c r="E16" s="19"/>
      <c r="F16" s="23"/>
      <c r="G16" s="19"/>
      <c r="H16" s="23"/>
      <c r="I16" s="19"/>
      <c r="J16" s="23"/>
      <c r="K16" s="19"/>
      <c r="L16" s="23"/>
      <c r="M16" s="19"/>
      <c r="N16" s="23"/>
      <c r="O16" s="19"/>
      <c r="P16" s="23"/>
      <c r="R16" s="26"/>
      <c r="S16" s="5"/>
    </row>
    <row r="17" spans="1:19" s="5" customFormat="1" x14ac:dyDescent="0.25">
      <c r="A17" s="4"/>
      <c r="B17" s="11" t="s">
        <v>12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R17" s="6"/>
    </row>
    <row r="18" spans="1:19" s="5" customFormat="1" x14ac:dyDescent="0.25">
      <c r="A18" s="4"/>
      <c r="B18" s="5" t="s">
        <v>13</v>
      </c>
      <c r="C18" s="19"/>
      <c r="D18" s="19">
        <v>204865</v>
      </c>
      <c r="E18" s="19"/>
      <c r="F18" s="19">
        <v>158030</v>
      </c>
      <c r="G18" s="19"/>
      <c r="H18" s="19">
        <v>294873</v>
      </c>
      <c r="I18" s="19"/>
      <c r="J18" s="19">
        <v>214033</v>
      </c>
      <c r="K18" s="19"/>
      <c r="L18" s="19">
        <v>181729</v>
      </c>
      <c r="M18" s="19"/>
      <c r="N18" s="19">
        <v>140846.95000000001</v>
      </c>
      <c r="O18" s="19"/>
      <c r="P18" s="19">
        <v>107545.45</v>
      </c>
      <c r="R18" s="6">
        <f>70861+0.45</f>
        <v>70861.45</v>
      </c>
    </row>
    <row r="19" spans="1:19" s="5" customFormat="1" x14ac:dyDescent="0.25">
      <c r="A19" s="4"/>
      <c r="B19" s="5" t="s">
        <v>14</v>
      </c>
      <c r="C19" s="19"/>
      <c r="D19" s="19">
        <v>16080571</v>
      </c>
      <c r="E19" s="19"/>
      <c r="F19" s="19">
        <v>18645545</v>
      </c>
      <c r="G19" s="19"/>
      <c r="H19" s="19">
        <v>28227797</v>
      </c>
      <c r="I19" s="19"/>
      <c r="J19" s="19">
        <v>14682834</v>
      </c>
      <c r="K19" s="19"/>
      <c r="L19" s="19">
        <v>12409747</v>
      </c>
      <c r="M19" s="19"/>
      <c r="N19" s="19">
        <v>16593741.57</v>
      </c>
      <c r="O19" s="19"/>
      <c r="P19" s="19">
        <v>15980159.770000001</v>
      </c>
      <c r="R19" s="6">
        <f>14019944+0.45</f>
        <v>14019944.449999999</v>
      </c>
    </row>
    <row r="20" spans="1:19" s="5" customFormat="1" x14ac:dyDescent="0.25">
      <c r="A20" s="4"/>
      <c r="B20" s="5" t="s">
        <v>15</v>
      </c>
      <c r="C20" s="19"/>
      <c r="D20" s="19">
        <v>5046032</v>
      </c>
      <c r="E20" s="19"/>
      <c r="F20" s="19">
        <v>1089815</v>
      </c>
      <c r="G20" s="19"/>
      <c r="H20" s="19">
        <v>4013404</v>
      </c>
      <c r="I20" s="19"/>
      <c r="J20" s="19">
        <v>3256415</v>
      </c>
      <c r="K20" s="19"/>
      <c r="L20" s="19">
        <v>405199</v>
      </c>
      <c r="M20" s="19"/>
      <c r="N20" s="19">
        <v>503416.85000000003</v>
      </c>
      <c r="O20" s="19"/>
      <c r="P20" s="19">
        <v>13275.790000000046</v>
      </c>
      <c r="R20" s="6">
        <f>37969-0.45</f>
        <v>37968.550000000003</v>
      </c>
    </row>
    <row r="21" spans="1:19" s="5" customFormat="1" x14ac:dyDescent="0.25">
      <c r="A21" s="4"/>
      <c r="B21" s="5" t="s">
        <v>16</v>
      </c>
      <c r="C21" s="19"/>
      <c r="D21" s="19">
        <v>867010</v>
      </c>
      <c r="E21" s="19"/>
      <c r="F21" s="19">
        <v>1563191</v>
      </c>
      <c r="G21" s="19"/>
      <c r="H21" s="19">
        <v>1109296</v>
      </c>
      <c r="I21" s="19"/>
      <c r="J21" s="19">
        <v>450927</v>
      </c>
      <c r="K21" s="19"/>
      <c r="L21" s="19">
        <v>347676</v>
      </c>
      <c r="M21" s="19"/>
      <c r="N21" s="19">
        <v>741528.78</v>
      </c>
      <c r="O21" s="19"/>
      <c r="P21" s="19">
        <v>1257499.24</v>
      </c>
      <c r="R21" s="6">
        <f>102374-0.45</f>
        <v>102373.55</v>
      </c>
    </row>
    <row r="22" spans="1:19" s="5" customFormat="1" x14ac:dyDescent="0.25">
      <c r="A22" s="4"/>
      <c r="B22" s="5" t="s">
        <v>40</v>
      </c>
      <c r="C22" s="19"/>
      <c r="D22" s="19"/>
      <c r="E22" s="19"/>
      <c r="F22" s="19"/>
      <c r="G22" s="19"/>
      <c r="H22" s="19">
        <v>3506312</v>
      </c>
      <c r="I22" s="19"/>
      <c r="J22" s="19"/>
      <c r="K22" s="19"/>
      <c r="L22" s="19"/>
      <c r="M22" s="19"/>
      <c r="N22" s="19"/>
      <c r="O22" s="19"/>
      <c r="P22" s="19"/>
      <c r="R22" s="6"/>
    </row>
    <row r="23" spans="1:19" s="5" customFormat="1" x14ac:dyDescent="0.25">
      <c r="A23" s="4"/>
      <c r="B23" s="5" t="s">
        <v>17</v>
      </c>
      <c r="C23" s="19"/>
      <c r="D23" s="21">
        <v>8797364</v>
      </c>
      <c r="E23" s="19"/>
      <c r="F23" s="21">
        <v>10538185</v>
      </c>
      <c r="G23" s="19"/>
      <c r="H23" s="21">
        <v>4473670</v>
      </c>
      <c r="I23" s="19"/>
      <c r="J23" s="21">
        <v>3410064</v>
      </c>
      <c r="K23" s="19"/>
      <c r="L23" s="21">
        <v>6218889</v>
      </c>
      <c r="M23" s="19"/>
      <c r="N23" s="21">
        <f>3848560.86+0.35</f>
        <v>3848561.21</v>
      </c>
      <c r="O23" s="19"/>
      <c r="P23" s="21">
        <v>6354774.1199999992</v>
      </c>
      <c r="R23" s="6">
        <v>7524463</v>
      </c>
    </row>
    <row r="24" spans="1:19" s="5" customFormat="1" x14ac:dyDescent="0.25">
      <c r="A24" s="4"/>
      <c r="B24" s="11" t="s">
        <v>18</v>
      </c>
      <c r="C24" s="19"/>
      <c r="D24" s="23">
        <f>SUM(D18:D23)-1</f>
        <v>30995841</v>
      </c>
      <c r="E24" s="19"/>
      <c r="F24" s="23">
        <f>SUM(F18:F23)</f>
        <v>31994766</v>
      </c>
      <c r="G24" s="19"/>
      <c r="H24" s="23">
        <f>SUM(H18:H23)</f>
        <v>41625352</v>
      </c>
      <c r="I24" s="19"/>
      <c r="J24" s="23">
        <f>SUM(J18:J23)</f>
        <v>22014273</v>
      </c>
      <c r="K24" s="19"/>
      <c r="L24" s="23">
        <f>SUM(L18:L23)</f>
        <v>19563240</v>
      </c>
      <c r="M24" s="19"/>
      <c r="N24" s="23">
        <f>SUM(N18:N23)</f>
        <v>21828095.360000003</v>
      </c>
      <c r="O24" s="19"/>
      <c r="P24" s="23">
        <f>SUM(P18:P23)</f>
        <v>23713254.369999997</v>
      </c>
      <c r="R24" s="25">
        <f>SUM(R18:R23)</f>
        <v>21755611</v>
      </c>
    </row>
    <row r="25" spans="1:19" s="5" customFormat="1" x14ac:dyDescent="0.25">
      <c r="A25" s="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R25" s="6"/>
    </row>
    <row r="26" spans="1:19" s="5" customFormat="1" x14ac:dyDescent="0.25">
      <c r="A26" s="4"/>
      <c r="B26" s="5" t="s">
        <v>19</v>
      </c>
      <c r="C26" s="19"/>
      <c r="D26" s="19">
        <v>0</v>
      </c>
      <c r="E26" s="19"/>
      <c r="F26" s="19">
        <v>0</v>
      </c>
      <c r="G26" s="19"/>
      <c r="H26" s="19">
        <v>0</v>
      </c>
      <c r="I26" s="19"/>
      <c r="J26" s="19">
        <v>0</v>
      </c>
      <c r="K26" s="19"/>
      <c r="L26" s="19">
        <v>0</v>
      </c>
      <c r="M26" s="19"/>
      <c r="N26" s="19">
        <v>0</v>
      </c>
      <c r="O26" s="19"/>
      <c r="P26" s="19">
        <v>0</v>
      </c>
      <c r="R26" s="6"/>
    </row>
    <row r="27" spans="1:19" s="5" customFormat="1" x14ac:dyDescent="0.25">
      <c r="A27" s="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R27" s="6"/>
    </row>
    <row r="28" spans="1:19" s="11" customFormat="1" ht="16.5" thickBot="1" x14ac:dyDescent="0.3">
      <c r="A28" s="10"/>
      <c r="B28" s="27" t="s">
        <v>20</v>
      </c>
      <c r="C28" s="19"/>
      <c r="D28" s="27">
        <f>+D15+D24+D26+2</f>
        <v>63842547</v>
      </c>
      <c r="E28" s="19"/>
      <c r="F28" s="27">
        <f>+F15+F24+F26</f>
        <v>58757396</v>
      </c>
      <c r="G28" s="19"/>
      <c r="H28" s="27">
        <f>+H15+H24+H26</f>
        <v>70427073</v>
      </c>
      <c r="I28" s="19"/>
      <c r="J28" s="27">
        <f>+J15+J24+J26+1</f>
        <v>36660244</v>
      </c>
      <c r="K28" s="19"/>
      <c r="L28" s="27">
        <f>+L15+L24+L26</f>
        <v>33402986</v>
      </c>
      <c r="M28" s="19"/>
      <c r="N28" s="27">
        <f>+N15+N24+N26</f>
        <v>32757518.700000003</v>
      </c>
      <c r="O28" s="19"/>
      <c r="P28" s="28">
        <f>+P15+P24+P26+0.45</f>
        <v>30795052.529999997</v>
      </c>
      <c r="Q28" s="5"/>
      <c r="R28" s="29">
        <f>+R15+R24+R26</f>
        <v>26799680</v>
      </c>
      <c r="S28" s="5"/>
    </row>
    <row r="29" spans="1:19" s="5" customFormat="1" ht="16.5" thickTop="1" x14ac:dyDescent="0.25">
      <c r="A29" s="4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R29" s="6"/>
    </row>
    <row r="30" spans="1:19" s="5" customFormat="1" x14ac:dyDescent="0.25">
      <c r="A30" s="4"/>
      <c r="B30" s="11" t="s">
        <v>21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R30" s="6"/>
    </row>
    <row r="31" spans="1:19" s="5" customFormat="1" x14ac:dyDescent="0.25">
      <c r="A31" s="4"/>
      <c r="B31" s="5" t="s">
        <v>41</v>
      </c>
      <c r="C31" s="19"/>
      <c r="D31" s="19">
        <v>7255113</v>
      </c>
      <c r="E31" s="19"/>
      <c r="F31" s="19">
        <v>9489461</v>
      </c>
      <c r="G31" s="19"/>
      <c r="H31" s="19">
        <v>3424426</v>
      </c>
      <c r="I31" s="19"/>
      <c r="J31" s="19">
        <v>0</v>
      </c>
      <c r="K31" s="19"/>
      <c r="L31" s="19">
        <v>0</v>
      </c>
      <c r="M31" s="19"/>
      <c r="N31" s="19">
        <v>0</v>
      </c>
      <c r="O31" s="19"/>
      <c r="P31" s="19">
        <v>0</v>
      </c>
      <c r="R31" s="6"/>
    </row>
    <row r="32" spans="1:19" s="5" customFormat="1" x14ac:dyDescent="0.25">
      <c r="A32" s="4"/>
      <c r="B32" s="5" t="s">
        <v>42</v>
      </c>
      <c r="C32" s="19"/>
      <c r="D32" s="19">
        <v>11827080</v>
      </c>
      <c r="E32" s="19"/>
      <c r="F32" s="19">
        <v>11040777</v>
      </c>
      <c r="G32" s="19"/>
      <c r="H32" s="19">
        <v>10689455</v>
      </c>
      <c r="I32" s="19"/>
      <c r="J32" s="19"/>
      <c r="K32" s="19"/>
      <c r="L32" s="19"/>
      <c r="M32" s="19"/>
      <c r="N32" s="19"/>
      <c r="O32" s="19"/>
      <c r="P32" s="19"/>
      <c r="R32" s="6"/>
    </row>
    <row r="33" spans="1:19" s="5" customFormat="1" x14ac:dyDescent="0.25">
      <c r="A33" s="4"/>
      <c r="B33" s="5" t="s">
        <v>22</v>
      </c>
      <c r="C33" s="19"/>
      <c r="D33" s="19">
        <v>544092</v>
      </c>
      <c r="E33" s="19"/>
      <c r="F33" s="19">
        <v>436718</v>
      </c>
      <c r="G33" s="19"/>
      <c r="H33" s="19">
        <v>382176</v>
      </c>
      <c r="I33" s="19"/>
      <c r="J33" s="19">
        <v>285065</v>
      </c>
      <c r="K33" s="19"/>
      <c r="L33" s="19">
        <v>245075</v>
      </c>
      <c r="M33" s="19"/>
      <c r="N33" s="19">
        <v>166560.64000000001</v>
      </c>
      <c r="O33" s="19"/>
      <c r="P33" s="19">
        <f>102069.02</f>
        <v>102069.02</v>
      </c>
      <c r="R33" s="6">
        <v>82263</v>
      </c>
    </row>
    <row r="34" spans="1:19" s="5" customFormat="1" x14ac:dyDescent="0.25">
      <c r="A34" s="4"/>
      <c r="B34" s="5" t="s">
        <v>23</v>
      </c>
      <c r="C34" s="19"/>
      <c r="D34" s="19">
        <v>0</v>
      </c>
      <c r="E34" s="19"/>
      <c r="F34" s="19">
        <v>400000</v>
      </c>
      <c r="G34" s="19"/>
      <c r="H34" s="19">
        <v>63425</v>
      </c>
      <c r="I34" s="19"/>
      <c r="J34" s="19">
        <v>87035.55</v>
      </c>
      <c r="K34" s="19"/>
      <c r="L34" s="19">
        <v>87035.55</v>
      </c>
      <c r="M34" s="19"/>
      <c r="N34" s="19">
        <v>87035.55</v>
      </c>
      <c r="O34" s="19"/>
      <c r="P34" s="19">
        <f>60867.26</f>
        <v>60867.26</v>
      </c>
      <c r="R34" s="6">
        <v>55454</v>
      </c>
    </row>
    <row r="35" spans="1:19" s="5" customFormat="1" x14ac:dyDescent="0.25">
      <c r="A35" s="4"/>
      <c r="B35" s="5" t="s">
        <v>24</v>
      </c>
      <c r="C35" s="19"/>
      <c r="D35" s="21">
        <v>719854</v>
      </c>
      <c r="E35" s="19"/>
      <c r="F35" s="21">
        <v>1325524</v>
      </c>
      <c r="G35" s="19"/>
      <c r="H35" s="21">
        <v>2157775</v>
      </c>
      <c r="I35" s="19"/>
      <c r="J35" s="21">
        <v>3337284</v>
      </c>
      <c r="K35" s="19"/>
      <c r="L35" s="21">
        <v>4832448</v>
      </c>
      <c r="M35" s="19"/>
      <c r="N35" s="21">
        <v>5070713.2</v>
      </c>
      <c r="O35" s="19"/>
      <c r="P35" s="21">
        <v>4504438.21</v>
      </c>
      <c r="R35" s="6">
        <v>2691116</v>
      </c>
    </row>
    <row r="36" spans="1:19" s="5" customFormat="1" x14ac:dyDescent="0.25">
      <c r="A36" s="4"/>
      <c r="B36" s="11" t="s">
        <v>25</v>
      </c>
      <c r="C36" s="19"/>
      <c r="D36" s="23">
        <f>SUM(D31:D35)+1</f>
        <v>20346140</v>
      </c>
      <c r="E36" s="19"/>
      <c r="F36" s="23">
        <f>SUM(F31:F35)</f>
        <v>22692480</v>
      </c>
      <c r="G36" s="19"/>
      <c r="H36" s="23">
        <f>SUM(H31:H35)-1</f>
        <v>16717256</v>
      </c>
      <c r="I36" s="19"/>
      <c r="J36" s="23">
        <f>SUM(J31:J35)-1</f>
        <v>3709383.55</v>
      </c>
      <c r="K36" s="19"/>
      <c r="L36" s="23">
        <f>SUM(L31:L35)</f>
        <v>5164558.55</v>
      </c>
      <c r="M36" s="19"/>
      <c r="N36" s="23">
        <f>SUM(N31:N35)</f>
        <v>5324309.3900000006</v>
      </c>
      <c r="O36" s="19"/>
      <c r="P36" s="23">
        <f>SUM(P31:P35)</f>
        <v>4667374.49</v>
      </c>
      <c r="R36" s="25">
        <f>SUM(R31:R35)</f>
        <v>2828833</v>
      </c>
    </row>
    <row r="37" spans="1:19" s="5" customFormat="1" x14ac:dyDescent="0.25">
      <c r="A37" s="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R37" s="6"/>
    </row>
    <row r="38" spans="1:19" s="5" customFormat="1" x14ac:dyDescent="0.25">
      <c r="A38" s="4"/>
      <c r="B38" s="11" t="s">
        <v>26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R38" s="6"/>
    </row>
    <row r="39" spans="1:19" s="5" customFormat="1" x14ac:dyDescent="0.25">
      <c r="A39" s="4"/>
      <c r="B39" s="5" t="s">
        <v>27</v>
      </c>
      <c r="C39" s="19"/>
      <c r="D39" s="19">
        <v>6875702</v>
      </c>
      <c r="E39" s="19"/>
      <c r="F39" s="19">
        <v>7607504</v>
      </c>
      <c r="G39" s="19"/>
      <c r="H39" s="19">
        <v>14769295</v>
      </c>
      <c r="I39" s="19"/>
      <c r="J39" s="19">
        <v>7164082</v>
      </c>
      <c r="K39" s="19"/>
      <c r="L39" s="19">
        <v>6685686</v>
      </c>
      <c r="M39" s="19"/>
      <c r="N39" s="19">
        <v>6320234.7299999995</v>
      </c>
      <c r="O39" s="19"/>
      <c r="P39" s="19">
        <f>5697963</f>
        <v>5697963</v>
      </c>
      <c r="R39" s="6">
        <v>8175989</v>
      </c>
    </row>
    <row r="40" spans="1:19" s="5" customFormat="1" x14ac:dyDescent="0.25">
      <c r="A40" s="4"/>
      <c r="B40" s="5" t="s">
        <v>43</v>
      </c>
      <c r="C40" s="19"/>
      <c r="D40" s="19">
        <v>4925083</v>
      </c>
      <c r="E40" s="19"/>
      <c r="F40" s="19">
        <v>1697698</v>
      </c>
      <c r="G40" s="19"/>
      <c r="H40" s="19">
        <v>7137454</v>
      </c>
      <c r="I40" s="19"/>
      <c r="J40" s="19"/>
      <c r="K40" s="19"/>
      <c r="L40" s="19"/>
      <c r="M40" s="19"/>
      <c r="N40" s="19"/>
      <c r="O40" s="19"/>
      <c r="P40" s="19"/>
      <c r="R40" s="6"/>
    </row>
    <row r="41" spans="1:19" s="5" customFormat="1" x14ac:dyDescent="0.25">
      <c r="A41" s="4"/>
      <c r="B41" s="5" t="s">
        <v>44</v>
      </c>
      <c r="C41" s="19"/>
      <c r="D41" s="19">
        <v>1408278</v>
      </c>
      <c r="E41" s="19"/>
      <c r="F41" s="19">
        <v>1201483</v>
      </c>
      <c r="G41" s="19"/>
      <c r="H41" s="19">
        <v>997373</v>
      </c>
      <c r="I41" s="19"/>
      <c r="J41" s="19"/>
      <c r="K41" s="19"/>
      <c r="L41" s="19"/>
      <c r="M41" s="19"/>
      <c r="N41" s="19"/>
      <c r="O41" s="19"/>
      <c r="P41" s="19"/>
      <c r="R41" s="6"/>
    </row>
    <row r="42" spans="1:19" s="5" customFormat="1" x14ac:dyDescent="0.25">
      <c r="A42" s="4"/>
      <c r="B42" s="20" t="s">
        <v>45</v>
      </c>
      <c r="C42" s="19"/>
      <c r="D42" s="19">
        <v>647891</v>
      </c>
      <c r="E42" s="19"/>
      <c r="F42" s="19">
        <v>116806</v>
      </c>
      <c r="G42" s="19"/>
      <c r="H42" s="19">
        <v>2827458</v>
      </c>
      <c r="I42" s="19"/>
      <c r="J42" s="19">
        <v>1742580</v>
      </c>
      <c r="K42" s="19"/>
      <c r="L42" s="19">
        <v>136007</v>
      </c>
      <c r="M42" s="19"/>
      <c r="N42" s="19">
        <v>85902.47</v>
      </c>
      <c r="O42" s="19"/>
      <c r="P42" s="19">
        <f>249954.32</f>
        <v>249954.32</v>
      </c>
      <c r="R42" s="6">
        <v>1154788</v>
      </c>
    </row>
    <row r="43" spans="1:19" s="5" customFormat="1" x14ac:dyDescent="0.25">
      <c r="A43" s="4"/>
      <c r="B43" s="5" t="s">
        <v>28</v>
      </c>
      <c r="C43" s="19"/>
      <c r="D43" s="21">
        <v>1472327</v>
      </c>
      <c r="E43" s="19"/>
      <c r="F43" s="21">
        <v>832097</v>
      </c>
      <c r="G43" s="19"/>
      <c r="H43" s="21">
        <v>1167713</v>
      </c>
      <c r="I43" s="19"/>
      <c r="J43" s="21">
        <v>486601</v>
      </c>
      <c r="K43" s="19"/>
      <c r="L43" s="21">
        <v>397066</v>
      </c>
      <c r="M43" s="19"/>
      <c r="N43" s="21">
        <v>278220.5</v>
      </c>
      <c r="O43" s="19"/>
      <c r="P43" s="21">
        <f>254109</f>
        <v>254109</v>
      </c>
      <c r="R43" s="6"/>
    </row>
    <row r="44" spans="1:19" s="5" customFormat="1" x14ac:dyDescent="0.25">
      <c r="A44" s="4"/>
      <c r="B44" s="11" t="s">
        <v>29</v>
      </c>
      <c r="C44" s="19"/>
      <c r="D44" s="23">
        <f>SUM(D39:D43)-1</f>
        <v>15329280</v>
      </c>
      <c r="E44" s="19"/>
      <c r="F44" s="23">
        <f>SUM(F39:F43)+1</f>
        <v>11455589</v>
      </c>
      <c r="G44" s="19"/>
      <c r="H44" s="23">
        <f>SUM(H39:H43)</f>
        <v>26899293</v>
      </c>
      <c r="I44" s="19"/>
      <c r="J44" s="23">
        <f>SUM(J39:J43)</f>
        <v>9393263</v>
      </c>
      <c r="K44" s="19"/>
      <c r="L44" s="23">
        <f>SUM(L39:L43)+1</f>
        <v>7218760</v>
      </c>
      <c r="M44" s="19"/>
      <c r="N44" s="23">
        <f>SUM(N39:N43)</f>
        <v>6684357.6999999993</v>
      </c>
      <c r="O44" s="19"/>
      <c r="P44" s="23">
        <f>SUM(P39:P43)</f>
        <v>6202026.3200000003</v>
      </c>
      <c r="R44" s="25">
        <f>SUM(R39:R43)</f>
        <v>9330777</v>
      </c>
    </row>
    <row r="45" spans="1:19" s="5" customFormat="1" x14ac:dyDescent="0.25">
      <c r="A45" s="4"/>
      <c r="B45" s="11"/>
      <c r="C45" s="19"/>
      <c r="D45" s="23"/>
      <c r="E45" s="19"/>
      <c r="F45" s="23"/>
      <c r="G45" s="19"/>
      <c r="H45" s="23"/>
      <c r="I45" s="19"/>
      <c r="J45" s="23"/>
      <c r="K45" s="19"/>
      <c r="L45" s="23"/>
      <c r="M45" s="19"/>
      <c r="N45" s="23"/>
      <c r="O45" s="19"/>
      <c r="P45" s="23"/>
      <c r="R45" s="6"/>
    </row>
    <row r="46" spans="1:19" s="11" customFormat="1" ht="16.5" thickBot="1" x14ac:dyDescent="0.3">
      <c r="A46" s="10"/>
      <c r="B46" s="27" t="s">
        <v>30</v>
      </c>
      <c r="C46" s="19"/>
      <c r="D46" s="27">
        <f>+D44+D36</f>
        <v>35675420</v>
      </c>
      <c r="E46" s="19"/>
      <c r="F46" s="27">
        <f>+F44+F36-1</f>
        <v>34148068</v>
      </c>
      <c r="G46" s="19"/>
      <c r="H46" s="27">
        <f>+H44+H36</f>
        <v>43616549</v>
      </c>
      <c r="I46" s="19"/>
      <c r="J46" s="27">
        <f>+J44+J36</f>
        <v>13102646.550000001</v>
      </c>
      <c r="K46" s="19"/>
      <c r="L46" s="27">
        <f>+L44+L36</f>
        <v>12383318.550000001</v>
      </c>
      <c r="M46" s="19"/>
      <c r="N46" s="27">
        <f>+N44+N36</f>
        <v>12008667.09</v>
      </c>
      <c r="O46" s="19"/>
      <c r="P46" s="27">
        <f>+P44+P36</f>
        <v>10869400.810000001</v>
      </c>
      <c r="Q46" s="5"/>
      <c r="R46" s="30">
        <f>+R44+R36</f>
        <v>12159610</v>
      </c>
      <c r="S46" s="5"/>
    </row>
    <row r="47" spans="1:19" s="5" customFormat="1" ht="16.5" thickTop="1" x14ac:dyDescent="0.25">
      <c r="A47" s="4"/>
      <c r="B47" s="11"/>
      <c r="C47" s="19"/>
      <c r="D47" s="23"/>
      <c r="E47" s="19"/>
      <c r="F47" s="23"/>
      <c r="G47" s="19"/>
      <c r="H47" s="23"/>
      <c r="I47" s="19"/>
      <c r="J47" s="23"/>
      <c r="K47" s="19"/>
      <c r="L47" s="23"/>
      <c r="M47" s="19"/>
      <c r="N47" s="23"/>
      <c r="O47" s="19"/>
      <c r="P47" s="23"/>
    </row>
    <row r="48" spans="1:19" s="5" customFormat="1" x14ac:dyDescent="0.25">
      <c r="A48" s="4"/>
      <c r="B48" s="5" t="s">
        <v>31</v>
      </c>
      <c r="C48" s="19"/>
      <c r="D48" s="19">
        <f>562287-0.45</f>
        <v>562286.55000000005</v>
      </c>
      <c r="E48" s="19"/>
      <c r="F48" s="19">
        <f>562287-0.45</f>
        <v>562286.55000000005</v>
      </c>
      <c r="G48" s="19"/>
      <c r="H48" s="19">
        <f>562287-0.45</f>
        <v>562286.55000000005</v>
      </c>
      <c r="I48" s="19"/>
      <c r="J48" s="19">
        <f>562287-0.45</f>
        <v>562286.55000000005</v>
      </c>
      <c r="K48" s="19"/>
      <c r="L48" s="19">
        <f>562287-0.45</f>
        <v>562286.55000000005</v>
      </c>
      <c r="M48" s="19"/>
      <c r="N48" s="19">
        <f>562287-0.45</f>
        <v>562286.55000000005</v>
      </c>
      <c r="O48" s="19"/>
      <c r="P48" s="19">
        <f>562287-0.45</f>
        <v>562286.55000000005</v>
      </c>
      <c r="R48" s="6">
        <v>557900</v>
      </c>
    </row>
    <row r="49" spans="1:19" s="5" customFormat="1" x14ac:dyDescent="0.25">
      <c r="A49" s="4"/>
      <c r="B49" s="31" t="s">
        <v>32</v>
      </c>
      <c r="C49" s="19"/>
      <c r="D49" s="32">
        <v>-858899</v>
      </c>
      <c r="E49" s="19"/>
      <c r="F49" s="32">
        <v>-858899</v>
      </c>
      <c r="G49" s="19"/>
      <c r="H49" s="32">
        <v>-784875</v>
      </c>
      <c r="I49" s="19"/>
      <c r="J49" s="32">
        <v>-614515</v>
      </c>
      <c r="K49" s="19"/>
      <c r="L49" s="32">
        <v>-199035</v>
      </c>
      <c r="M49" s="19"/>
      <c r="N49" s="32">
        <v>-180270.12</v>
      </c>
      <c r="O49" s="19"/>
      <c r="P49" s="19">
        <v>0</v>
      </c>
      <c r="R49" s="6"/>
    </row>
    <row r="50" spans="1:19" s="5" customFormat="1" x14ac:dyDescent="0.25">
      <c r="A50" s="4"/>
      <c r="B50" s="31" t="s">
        <v>33</v>
      </c>
      <c r="C50" s="19"/>
      <c r="D50" s="19">
        <v>27033111</v>
      </c>
      <c r="E50" s="19"/>
      <c r="F50" s="19">
        <v>27033111</v>
      </c>
      <c r="G50" s="19"/>
      <c r="H50" s="19">
        <v>21809705</v>
      </c>
      <c r="I50" s="19"/>
      <c r="J50" s="19">
        <v>19456915</v>
      </c>
      <c r="K50" s="19"/>
      <c r="L50" s="19">
        <v>19177036</v>
      </c>
      <c r="M50" s="19"/>
      <c r="N50" s="19">
        <v>17564047.609999999</v>
      </c>
      <c r="O50" s="19"/>
      <c r="P50" s="19">
        <v>12277782.32</v>
      </c>
      <c r="R50" s="6">
        <f>6890100-431127+100000+1049909</f>
        <v>7608882</v>
      </c>
    </row>
    <row r="51" spans="1:19" s="5" customFormat="1" x14ac:dyDescent="0.25">
      <c r="A51" s="4"/>
      <c r="B51" s="31" t="s">
        <v>46</v>
      </c>
      <c r="C51" s="19"/>
      <c r="D51" s="32">
        <v>-2127172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R51" s="6"/>
    </row>
    <row r="52" spans="1:19" s="5" customFormat="1" x14ac:dyDescent="0.25">
      <c r="A52" s="4"/>
      <c r="B52" s="5" t="s">
        <v>34</v>
      </c>
      <c r="C52" s="19"/>
      <c r="D52" s="21">
        <v>3557800</v>
      </c>
      <c r="E52" s="19"/>
      <c r="F52" s="32">
        <v>-2127172</v>
      </c>
      <c r="G52" s="19"/>
      <c r="H52" s="21">
        <v>5223407</v>
      </c>
      <c r="I52" s="19"/>
      <c r="J52" s="21">
        <v>4152909</v>
      </c>
      <c r="K52" s="19"/>
      <c r="L52" s="21">
        <v>1479379</v>
      </c>
      <c r="M52" s="19"/>
      <c r="N52" s="21">
        <v>2802787.5700000017</v>
      </c>
      <c r="O52" s="19"/>
      <c r="P52" s="33">
        <f>7085583.02-0.17</f>
        <v>7085582.8499999996</v>
      </c>
      <c r="R52" s="6">
        <v>6473288</v>
      </c>
    </row>
    <row r="53" spans="1:19" s="11" customFormat="1" ht="16.5" thickBot="1" x14ac:dyDescent="0.3">
      <c r="A53" s="10"/>
      <c r="B53" s="27" t="s">
        <v>35</v>
      </c>
      <c r="C53" s="19"/>
      <c r="D53" s="27">
        <f>SUM(D48:D52)</f>
        <v>28167126.550000001</v>
      </c>
      <c r="E53" s="19"/>
      <c r="F53" s="27">
        <f>SUM(F48:F52)</f>
        <v>24609326.550000001</v>
      </c>
      <c r="G53" s="19"/>
      <c r="H53" s="27">
        <f>SUM(H48:H52)</f>
        <v>26810523.550000001</v>
      </c>
      <c r="I53" s="19"/>
      <c r="J53" s="27">
        <f>SUM(J48:J52)</f>
        <v>23557595.550000001</v>
      </c>
      <c r="K53" s="19"/>
      <c r="L53" s="27">
        <f>SUM(L48:L52)</f>
        <v>21019666.550000001</v>
      </c>
      <c r="M53" s="19"/>
      <c r="N53" s="27">
        <f>SUM(N48:N52)</f>
        <v>20748851.609999999</v>
      </c>
      <c r="O53" s="19"/>
      <c r="P53" s="27">
        <f>SUM(P48:P52)</f>
        <v>19925651.719999999</v>
      </c>
      <c r="Q53" s="5"/>
      <c r="R53" s="30">
        <f t="shared" ref="R53" si="0">SUM(R48:R52)</f>
        <v>14640070</v>
      </c>
      <c r="S53" s="5"/>
    </row>
    <row r="54" spans="1:19" s="5" customFormat="1" ht="16.5" thickTop="1" x14ac:dyDescent="0.25">
      <c r="A54" s="4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9" s="5" customFormat="1" ht="31.5" x14ac:dyDescent="0.25">
      <c r="A55" s="4"/>
      <c r="B55" s="34" t="s">
        <v>36</v>
      </c>
      <c r="C55" s="19"/>
      <c r="D55" s="19">
        <v>0</v>
      </c>
      <c r="E55" s="19"/>
      <c r="F55" s="19">
        <v>0</v>
      </c>
      <c r="G55" s="19"/>
      <c r="H55" s="19">
        <v>0</v>
      </c>
      <c r="I55" s="19"/>
      <c r="J55" s="19">
        <v>0</v>
      </c>
      <c r="K55" s="19"/>
      <c r="L55" s="19">
        <v>0</v>
      </c>
      <c r="M55" s="19"/>
      <c r="N55" s="19">
        <v>0</v>
      </c>
      <c r="O55" s="19"/>
      <c r="P55" s="19">
        <v>0</v>
      </c>
    </row>
    <row r="56" spans="1:19" s="5" customFormat="1" x14ac:dyDescent="0.25">
      <c r="A56" s="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9" s="11" customFormat="1" ht="16.5" thickBot="1" x14ac:dyDescent="0.3">
      <c r="A57" s="10"/>
      <c r="B57" s="27" t="s">
        <v>37</v>
      </c>
      <c r="C57" s="19"/>
      <c r="D57" s="27">
        <f>+D53+D36+D44+D55</f>
        <v>63842546.549999997</v>
      </c>
      <c r="E57" s="19"/>
      <c r="F57" s="27">
        <f>+F53+F36+F44+F55</f>
        <v>58757395.549999997</v>
      </c>
      <c r="G57" s="19"/>
      <c r="H57" s="27">
        <f>+H53+H36+H44+H55</f>
        <v>70427072.549999997</v>
      </c>
      <c r="I57" s="19"/>
      <c r="J57" s="27">
        <f>+J53+J36+J44+J55+2</f>
        <v>36660244.100000001</v>
      </c>
      <c r="K57" s="19"/>
      <c r="L57" s="27">
        <f>+L53+L36+L44+L55+1</f>
        <v>33402986.100000001</v>
      </c>
      <c r="M57" s="19"/>
      <c r="N57" s="27">
        <f>+N53+N36+N44+N55</f>
        <v>32757518.699999999</v>
      </c>
      <c r="O57" s="19"/>
      <c r="P57" s="27">
        <f>+P53+P36+P44+P55</f>
        <v>30795052.530000001</v>
      </c>
      <c r="Q57" s="5"/>
      <c r="R57" s="30">
        <f>+R53+R36+R44+R55</f>
        <v>26799680</v>
      </c>
      <c r="S57" s="5"/>
    </row>
    <row r="58" spans="1:19" s="5" customFormat="1" ht="16.5" thickTop="1" x14ac:dyDescent="0.25">
      <c r="A58" s="4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9" s="5" customFormat="1" x14ac:dyDescent="0.25">
      <c r="A59" s="4"/>
      <c r="C59" s="19"/>
      <c r="D59" s="6"/>
      <c r="E59" s="19"/>
      <c r="F59" s="6"/>
      <c r="G59" s="19"/>
      <c r="H59" s="6"/>
      <c r="I59" s="19"/>
      <c r="J59" s="6"/>
      <c r="K59" s="19"/>
      <c r="L59" s="6"/>
      <c r="M59" s="19"/>
      <c r="N59" s="6"/>
      <c r="O59" s="19"/>
      <c r="P59" s="6"/>
    </row>
    <row r="113" spans="1:16" s="5" customFormat="1" x14ac:dyDescent="0.25">
      <c r="A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29" spans="1:17" s="6" customFormat="1" x14ac:dyDescent="0.25">
      <c r="A129" s="4"/>
      <c r="B129" s="5" t="s">
        <v>38</v>
      </c>
      <c r="Q129" s="5"/>
    </row>
    <row r="145" spans="1:26" s="5" customFormat="1" x14ac:dyDescent="0.25">
      <c r="A145" s="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26" s="5" customFormat="1" x14ac:dyDescent="0.25"/>
    <row r="147" spans="1:26" s="5" customFormat="1" x14ac:dyDescent="0.25">
      <c r="Z147" s="5" t="e">
        <f>+#REF!-Y147</f>
        <v>#REF!</v>
      </c>
    </row>
    <row r="148" spans="1:26" s="5" customFormat="1" x14ac:dyDescent="0.25">
      <c r="Z148" s="5" t="e">
        <f>+#REF!-Y148</f>
        <v>#REF!</v>
      </c>
    </row>
    <row r="149" spans="1:26" s="5" customFormat="1" x14ac:dyDescent="0.25">
      <c r="Z149" s="5" t="e">
        <f>+#REF!-Y149</f>
        <v>#REF!</v>
      </c>
    </row>
    <row r="150" spans="1:26" s="5" customFormat="1" x14ac:dyDescent="0.25">
      <c r="Z150" s="5" t="e">
        <f>+#REF!-Y150</f>
        <v>#REF!</v>
      </c>
    </row>
    <row r="151" spans="1:26" s="5" customFormat="1" x14ac:dyDescent="0.25">
      <c r="Z151" s="5" t="e">
        <f>+#REF!-Y151</f>
        <v>#REF!</v>
      </c>
    </row>
    <row r="152" spans="1:26" s="5" customFormat="1" x14ac:dyDescent="0.25">
      <c r="Z152" s="5" t="e">
        <f>+#REF!-Y152</f>
        <v>#REF!</v>
      </c>
    </row>
    <row r="153" spans="1:26" s="5" customFormat="1" x14ac:dyDescent="0.25">
      <c r="Z153" s="5" t="e">
        <f>+#REF!-Y153</f>
        <v>#REF!</v>
      </c>
    </row>
    <row r="154" spans="1:26" s="5" customFormat="1" x14ac:dyDescent="0.25">
      <c r="Z154" s="5" t="e">
        <f>+#REF!-Y154</f>
        <v>#REF!</v>
      </c>
    </row>
    <row r="155" spans="1:26" s="5" customFormat="1" x14ac:dyDescent="0.25">
      <c r="Z155" s="5" t="e">
        <f>+#REF!-Y155</f>
        <v>#REF!</v>
      </c>
    </row>
    <row r="156" spans="1:26" s="5" customFormat="1" x14ac:dyDescent="0.25">
      <c r="Z156" s="5" t="e">
        <f>+#REF!-Y156</f>
        <v>#REF!</v>
      </c>
    </row>
    <row r="157" spans="1:26" s="5" customFormat="1" x14ac:dyDescent="0.25">
      <c r="Z157" s="5" t="e">
        <f>+#REF!-Y157</f>
        <v>#REF!</v>
      </c>
    </row>
    <row r="158" spans="1:26" s="5" customFormat="1" x14ac:dyDescent="0.25">
      <c r="Z158" s="5" t="e">
        <f>+#REF!-Y158</f>
        <v>#REF!</v>
      </c>
    </row>
    <row r="159" spans="1:26" s="5" customFormat="1" x14ac:dyDescent="0.25">
      <c r="Z159" s="5" t="e">
        <f>+#REF!-Y159</f>
        <v>#REF!</v>
      </c>
    </row>
    <row r="160" spans="1:26" s="5" customFormat="1" x14ac:dyDescent="0.25">
      <c r="Z160" s="5" t="e">
        <f>+#REF!-Y160</f>
        <v>#REF!</v>
      </c>
    </row>
    <row r="161" spans="26:26" s="5" customFormat="1" x14ac:dyDescent="0.25">
      <c r="Z161" s="5" t="e">
        <f>+#REF!-Y161</f>
        <v>#REF!</v>
      </c>
    </row>
    <row r="162" spans="26:26" s="5" customFormat="1" x14ac:dyDescent="0.25">
      <c r="Z162" s="5" t="e">
        <f>+#REF!-Y162</f>
        <v>#REF!</v>
      </c>
    </row>
    <row r="163" spans="26:26" s="5" customFormat="1" x14ac:dyDescent="0.25">
      <c r="Z163" s="5" t="e">
        <f>+#REF!-Y163</f>
        <v>#REF!</v>
      </c>
    </row>
    <row r="164" spans="26:26" s="5" customFormat="1" x14ac:dyDescent="0.25">
      <c r="Z164" s="5" t="e">
        <f>+#REF!-Y164</f>
        <v>#REF!</v>
      </c>
    </row>
    <row r="165" spans="26:26" s="5" customFormat="1" x14ac:dyDescent="0.25">
      <c r="Z165" s="5" t="e">
        <f>+#REF!-Y165</f>
        <v>#REF!</v>
      </c>
    </row>
    <row r="166" spans="26:26" s="5" customFormat="1" x14ac:dyDescent="0.25">
      <c r="Z166" s="5" t="e">
        <f>+#REF!-Y166</f>
        <v>#REF!</v>
      </c>
    </row>
    <row r="167" spans="26:26" s="5" customFormat="1" x14ac:dyDescent="0.25">
      <c r="Z167" s="5" t="e">
        <f>+#REF!-Y167</f>
        <v>#REF!</v>
      </c>
    </row>
    <row r="168" spans="26:26" s="5" customFormat="1" x14ac:dyDescent="0.25">
      <c r="Z168" s="5" t="e">
        <f>+#REF!-Y168</f>
        <v>#REF!</v>
      </c>
    </row>
    <row r="169" spans="26:26" s="5" customFormat="1" x14ac:dyDescent="0.25">
      <c r="Z169" s="5" t="e">
        <f>+#REF!-Y169</f>
        <v>#REF!</v>
      </c>
    </row>
    <row r="170" spans="26:26" s="5" customFormat="1" x14ac:dyDescent="0.25">
      <c r="Z170" s="5" t="e">
        <f>+#REF!-Y170</f>
        <v>#REF!</v>
      </c>
    </row>
    <row r="171" spans="26:26" s="5" customFormat="1" x14ac:dyDescent="0.25">
      <c r="Z171" s="5" t="e">
        <f>+#REF!-Y171</f>
        <v>#REF!</v>
      </c>
    </row>
    <row r="172" spans="26:26" s="5" customFormat="1" x14ac:dyDescent="0.25">
      <c r="Z172" s="5" t="e">
        <f>+#REF!-Y172</f>
        <v>#REF!</v>
      </c>
    </row>
    <row r="173" spans="26:26" s="5" customFormat="1" x14ac:dyDescent="0.25">
      <c r="Z173" s="5" t="e">
        <f>+#REF!-Y173</f>
        <v>#REF!</v>
      </c>
    </row>
    <row r="174" spans="26:26" s="5" customFormat="1" x14ac:dyDescent="0.25">
      <c r="Z174" s="5" t="e">
        <f>+#REF!-Y174</f>
        <v>#REF!</v>
      </c>
    </row>
    <row r="175" spans="26:26" s="5" customFormat="1" x14ac:dyDescent="0.25">
      <c r="Z175" s="5" t="e">
        <f>+#REF!-Y175</f>
        <v>#REF!</v>
      </c>
    </row>
    <row r="176" spans="26:26" s="5" customFormat="1" x14ac:dyDescent="0.25">
      <c r="Z176" s="5" t="e">
        <f>+#REF!-Y176</f>
        <v>#REF!</v>
      </c>
    </row>
    <row r="177" spans="26:27" s="5" customFormat="1" x14ac:dyDescent="0.25">
      <c r="Z177" s="5" t="e">
        <f>+#REF!-Y177</f>
        <v>#REF!</v>
      </c>
    </row>
    <row r="178" spans="26:27" s="5" customFormat="1" x14ac:dyDescent="0.25">
      <c r="Z178" s="5" t="e">
        <f>+#REF!-Y178</f>
        <v>#REF!</v>
      </c>
    </row>
    <row r="179" spans="26:27" s="5" customFormat="1" x14ac:dyDescent="0.25">
      <c r="Z179" s="5" t="e">
        <f>+#REF!-Y179</f>
        <v>#REF!</v>
      </c>
    </row>
    <row r="180" spans="26:27" s="5" customFormat="1" x14ac:dyDescent="0.25">
      <c r="AA180" s="5" t="e">
        <f>+#REF!-Y180</f>
        <v>#REF!</v>
      </c>
    </row>
    <row r="181" spans="26:27" s="5" customFormat="1" x14ac:dyDescent="0.25">
      <c r="AA181" s="5" t="e">
        <f>+#REF!-Y181</f>
        <v>#REF!</v>
      </c>
    </row>
    <row r="182" spans="26:27" s="5" customFormat="1" x14ac:dyDescent="0.25">
      <c r="AA182" s="5" t="e">
        <f>+#REF!-Y182</f>
        <v>#REF!</v>
      </c>
    </row>
    <row r="183" spans="26:27" s="5" customFormat="1" x14ac:dyDescent="0.25">
      <c r="AA183" s="5" t="e">
        <f>+#REF!-Y183</f>
        <v>#REF!</v>
      </c>
    </row>
    <row r="184" spans="26:27" s="5" customFormat="1" x14ac:dyDescent="0.25">
      <c r="AA184" s="5" t="e">
        <f>+#REF!-Y184</f>
        <v>#REF!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BILANCIO STATO PATRI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Ugo Girardi</cp:lastModifiedBy>
  <dcterms:created xsi:type="dcterms:W3CDTF">2017-11-24T17:32:01Z</dcterms:created>
  <dcterms:modified xsi:type="dcterms:W3CDTF">2022-06-29T09:32:43Z</dcterms:modified>
</cp:coreProperties>
</file>