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0425" tabRatio="500"/>
  </bookViews>
  <sheets>
    <sheet name="DATI SINTESI annuali 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F43" i="1"/>
  <c r="D32" i="1"/>
  <c r="D15" i="1"/>
  <c r="D9" i="1"/>
  <c r="D42" i="1"/>
  <c r="D30" i="1"/>
  <c r="D34" i="1" s="1"/>
  <c r="D6" i="1"/>
  <c r="D10" i="1" l="1"/>
  <c r="D12" i="1"/>
  <c r="D7" i="1"/>
  <c r="H42" i="1"/>
  <c r="H43" i="1" s="1"/>
  <c r="J30" i="1"/>
  <c r="J32" i="1" s="1"/>
  <c r="J34" i="1" s="1"/>
  <c r="F42" i="1"/>
  <c r="F30" i="1"/>
  <c r="F32" i="1" s="1"/>
  <c r="F34" i="1" s="1"/>
  <c r="F6" i="1"/>
  <c r="F9" i="1" s="1"/>
  <c r="H30" i="1"/>
  <c r="H32" i="1" s="1"/>
  <c r="H34" i="1" s="1"/>
  <c r="H6" i="1"/>
  <c r="H9" i="1" s="1"/>
  <c r="J42" i="1"/>
  <c r="J43" i="1" s="1"/>
  <c r="J6" i="1"/>
  <c r="J7" i="1" s="1"/>
  <c r="X206" i="1"/>
  <c r="X205" i="1"/>
  <c r="X204" i="1"/>
  <c r="X203" i="1"/>
  <c r="X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P42" i="1"/>
  <c r="P43" i="1" s="1"/>
  <c r="N42" i="1"/>
  <c r="N43" i="1" s="1"/>
  <c r="L42" i="1"/>
  <c r="L43" i="1" s="1"/>
  <c r="R27" i="1"/>
  <c r="R28" i="1"/>
  <c r="R30" i="1" s="1"/>
  <c r="P30" i="1"/>
  <c r="P32" i="1" s="1"/>
  <c r="P34" i="1" s="1"/>
  <c r="N30" i="1"/>
  <c r="N32" i="1" s="1"/>
  <c r="N34" i="1" s="1"/>
  <c r="L30" i="1"/>
  <c r="L32" i="1" s="1"/>
  <c r="L34" i="1" s="1"/>
  <c r="R5" i="1"/>
  <c r="R6" i="1" s="1"/>
  <c r="R11" i="1"/>
  <c r="R14" i="1"/>
  <c r="R16" i="1"/>
  <c r="P6" i="1"/>
  <c r="P7" i="1" s="1"/>
  <c r="N6" i="1"/>
  <c r="N9" i="1" s="1"/>
  <c r="L6" i="1"/>
  <c r="L7" i="1" s="1"/>
  <c r="D17" i="1" l="1"/>
  <c r="D13" i="1"/>
  <c r="F12" i="1"/>
  <c r="F10" i="1"/>
  <c r="F7" i="1"/>
  <c r="H12" i="1"/>
  <c r="H10" i="1"/>
  <c r="H7" i="1"/>
  <c r="J9" i="1"/>
  <c r="P9" i="1"/>
  <c r="L9" i="1"/>
  <c r="R32" i="1"/>
  <c r="R34" i="1" s="1"/>
  <c r="R7" i="1"/>
  <c r="R9" i="1"/>
  <c r="N12" i="1"/>
  <c r="N10" i="1"/>
  <c r="N7" i="1"/>
  <c r="D18" i="1" l="1"/>
  <c r="F15" i="1"/>
  <c r="F17" i="1" s="1"/>
  <c r="F20" i="1" s="1"/>
  <c r="F13" i="1"/>
  <c r="H13" i="1"/>
  <c r="H15" i="1"/>
  <c r="H17" i="1" s="1"/>
  <c r="H20" i="1" s="1"/>
  <c r="J12" i="1"/>
  <c r="J10" i="1"/>
  <c r="P10" i="1"/>
  <c r="P12" i="1"/>
  <c r="L10" i="1"/>
  <c r="L12" i="1"/>
  <c r="N13" i="1"/>
  <c r="N15" i="1"/>
  <c r="N17" i="1" s="1"/>
  <c r="R12" i="1"/>
  <c r="R10" i="1"/>
  <c r="F18" i="1" l="1"/>
  <c r="H18" i="1"/>
  <c r="J13" i="1"/>
  <c r="J15" i="1"/>
  <c r="J17" i="1" s="1"/>
  <c r="P13" i="1"/>
  <c r="P15" i="1"/>
  <c r="P17" i="1" s="1"/>
  <c r="L15" i="1"/>
  <c r="L17" i="1" s="1"/>
  <c r="L13" i="1"/>
  <c r="N20" i="1"/>
  <c r="N18" i="1"/>
  <c r="R15" i="1"/>
  <c r="R17" i="1" s="1"/>
  <c r="R13" i="1"/>
  <c r="J18" i="1" l="1"/>
  <c r="P18" i="1"/>
  <c r="P20" i="1"/>
  <c r="L20" i="1"/>
  <c r="L18" i="1"/>
  <c r="R20" i="1"/>
  <c r="R18" i="1"/>
</calcChain>
</file>

<file path=xl/sharedStrings.xml><?xml version="1.0" encoding="utf-8"?>
<sst xmlns="http://schemas.openxmlformats.org/spreadsheetml/2006/main" count="41" uniqueCount="41">
  <si>
    <t>FINANCIAL STATEMENTS  31/12/2017</t>
  </si>
  <si>
    <t>FINANCIAL STATEMENTS  31/12/2016</t>
  </si>
  <si>
    <t>FINANCIAL STATEMENTS  31/12/2015</t>
  </si>
  <si>
    <t>FINANCIAL STATEMENTS  31/12/2014</t>
  </si>
  <si>
    <t>EPS</t>
  </si>
  <si>
    <t>FINANCIAL STATEMENTS  31/12/2020</t>
  </si>
  <si>
    <t>FINANCIAL STATEMENTS  31/12/2019</t>
  </si>
  <si>
    <t>FINANCIAL STATEMENTS  31/12/2018</t>
  </si>
  <si>
    <t>Dati Economici</t>
  </si>
  <si>
    <t xml:space="preserve">Ricavi </t>
  </si>
  <si>
    <t>Costi operativi</t>
  </si>
  <si>
    <t>Valore Aggiunto</t>
  </si>
  <si>
    <t>valore aggiunto %</t>
  </si>
  <si>
    <t>Costo del personale</t>
  </si>
  <si>
    <t>EBITDA - MOL Margine Operativo Lordo</t>
  </si>
  <si>
    <t>ebitda %</t>
  </si>
  <si>
    <t>Ammortamenti e Accantonamenti</t>
  </si>
  <si>
    <t>EBIT -  Risultato operativo</t>
  </si>
  <si>
    <t>ebit %</t>
  </si>
  <si>
    <t>Oneri finanziari netti</t>
  </si>
  <si>
    <t>Risultato pre - tax</t>
  </si>
  <si>
    <t xml:space="preserve">Imposte </t>
  </si>
  <si>
    <t>Risultato netto periodo</t>
  </si>
  <si>
    <t>risultato %</t>
  </si>
  <si>
    <t>Dati Patrimoniali</t>
  </si>
  <si>
    <t>Immobilizzazioni</t>
  </si>
  <si>
    <t>Attività di esercizio</t>
  </si>
  <si>
    <t>Passività di esercizio</t>
  </si>
  <si>
    <t>Capitale Circolante Netto</t>
  </si>
  <si>
    <t>Fondi</t>
  </si>
  <si>
    <t>Capitale Investito netto</t>
  </si>
  <si>
    <t>Patrimonio Netto</t>
  </si>
  <si>
    <t>Rendiconto Finanziario</t>
  </si>
  <si>
    <t>A. Disponibilità liquide iniziali</t>
  </si>
  <si>
    <t>B. Flusso finanziario della gestione reddituale</t>
  </si>
  <si>
    <t>C. Flusso finanziario dell'attività di investimento</t>
  </si>
  <si>
    <t>D. Flusso reddituale dell'attività finanziaria</t>
  </si>
  <si>
    <t>E. Incremento (decremento) netto delle disponibilità liquide</t>
  </si>
  <si>
    <t>F. Disponibilità liquide finali</t>
  </si>
  <si>
    <t>FINANCIAL STATEMENTS  31/12/2021</t>
  </si>
  <si>
    <t>Indebitamento (Posizione) Finanziaria netta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</si>
</sst>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00_-;\-[$€-2]\ * #,##0.0000_-;_-[$€-2]\ * &quot;-&quot;??_-"/>
    <numFmt numFmtId="166" formatCode="#,##0.0"/>
    <numFmt numFmtId="167" formatCode="#,##0\ ;\(#,##0\);\ \-"/>
    <numFmt numFmtId="168" formatCode="0.0%"/>
    <numFmt numFmtId="169" formatCode="_-* #,##0\ _€_-;\-* #,##0\ _€_-;_-* &quot;-&quot;??\ _€_-;_-@_-"/>
    <numFmt numFmtId="170" formatCode="#,##0.00\ ;\(#,##0.00\);\ \-"/>
    <numFmt numFmtId="171" formatCode="dd/mm/yy;@"/>
    <numFmt numFmtId="172" formatCode="_-[$€-2]\ * #,##0.00_-;\-[$€-2]\ * #,##0.00_-;_-[$€-2]\ * &quot;-&quot;??_-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/>
    <xf numFmtId="0" fontId="13" fillId="0" borderId="0"/>
    <xf numFmtId="172" fontId="3" fillId="0" borderId="0"/>
    <xf numFmtId="0" fontId="13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165" fontId="4" fillId="0" borderId="0" xfId="3" applyFont="1" applyAlignment="1">
      <alignment vertical="center"/>
    </xf>
    <xf numFmtId="166" fontId="5" fillId="0" borderId="0" xfId="3" applyNumberFormat="1" applyFont="1" applyAlignment="1">
      <alignment horizontal="center" vertical="center"/>
    </xf>
    <xf numFmtId="166" fontId="5" fillId="0" borderId="0" xfId="3" applyNumberFormat="1" applyFont="1" applyFill="1" applyBorder="1" applyAlignment="1">
      <alignment horizontal="center" vertical="center"/>
    </xf>
    <xf numFmtId="166" fontId="5" fillId="0" borderId="0" xfId="3" applyNumberFormat="1" applyFont="1" applyBorder="1" applyAlignment="1">
      <alignment horizontal="center" vertical="center"/>
    </xf>
    <xf numFmtId="165" fontId="5" fillId="0" borderId="0" xfId="3" applyFont="1" applyAlignment="1">
      <alignment vertical="center"/>
    </xf>
    <xf numFmtId="167" fontId="6" fillId="0" borderId="0" xfId="2" applyNumberFormat="1" applyFont="1" applyAlignment="1">
      <alignment horizontal="center" vertical="center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165" fontId="4" fillId="0" borderId="0" xfId="3" applyFont="1" applyFill="1" applyAlignment="1">
      <alignment vertical="center"/>
    </xf>
    <xf numFmtId="166" fontId="5" fillId="0" borderId="0" xfId="3" applyNumberFormat="1" applyFont="1" applyFill="1" applyAlignment="1">
      <alignment horizontal="center" vertical="center"/>
    </xf>
    <xf numFmtId="165" fontId="5" fillId="0" borderId="0" xfId="3" applyFont="1" applyFill="1" applyAlignment="1">
      <alignment vertical="center"/>
    </xf>
    <xf numFmtId="165" fontId="8" fillId="0" borderId="0" xfId="3" applyFont="1" applyAlignment="1">
      <alignment vertical="center"/>
    </xf>
    <xf numFmtId="166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166" fontId="3" fillId="0" borderId="0" xfId="3" applyNumberFormat="1" applyFont="1" applyFill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167" fontId="9" fillId="0" borderId="0" xfId="2" applyNumberFormat="1" applyFont="1" applyAlignment="1">
      <alignment horizontal="center" vertical="center"/>
    </xf>
    <xf numFmtId="165" fontId="3" fillId="0" borderId="0" xfId="3" applyFont="1" applyAlignment="1">
      <alignment vertical="center"/>
    </xf>
    <xf numFmtId="3" fontId="8" fillId="0" borderId="1" xfId="3" applyNumberFormat="1" applyFont="1" applyBorder="1" applyAlignment="1">
      <alignment horizontal="center" vertical="center"/>
    </xf>
    <xf numFmtId="165" fontId="10" fillId="0" borderId="0" xfId="3" applyFont="1" applyAlignment="1">
      <alignment horizontal="right" vertical="center"/>
    </xf>
    <xf numFmtId="168" fontId="10" fillId="0" borderId="0" xfId="2" applyNumberFormat="1" applyFont="1" applyAlignment="1">
      <alignment horizontal="center" vertical="center"/>
    </xf>
    <xf numFmtId="168" fontId="10" fillId="0" borderId="0" xfId="3" applyNumberFormat="1" applyFont="1" applyAlignment="1">
      <alignment horizontal="center" vertical="center"/>
    </xf>
    <xf numFmtId="166" fontId="10" fillId="0" borderId="0" xfId="3" applyNumberFormat="1" applyFont="1" applyAlignment="1">
      <alignment horizontal="center" vertical="center"/>
    </xf>
    <xf numFmtId="168" fontId="10" fillId="0" borderId="1" xfId="2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168" fontId="3" fillId="0" borderId="0" xfId="3" applyNumberFormat="1" applyFont="1" applyAlignment="1">
      <alignment horizontal="center" vertical="center"/>
    </xf>
    <xf numFmtId="167" fontId="11" fillId="0" borderId="0" xfId="1" applyNumberFormat="1" applyFont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8" fillId="0" borderId="0" xfId="3" applyNumberFormat="1" applyFont="1" applyAlignment="1">
      <alignment horizontal="center" vertical="center"/>
    </xf>
    <xf numFmtId="165" fontId="3" fillId="0" borderId="0" xfId="3" applyFont="1" applyAlignment="1">
      <alignment horizontal="right" vertical="center"/>
    </xf>
    <xf numFmtId="169" fontId="8" fillId="0" borderId="1" xfId="1" applyNumberFormat="1" applyFont="1" applyBorder="1" applyAlignment="1">
      <alignment horizontal="center" vertical="center"/>
    </xf>
    <xf numFmtId="165" fontId="9" fillId="0" borderId="0" xfId="3" applyFont="1" applyAlignment="1">
      <alignment vertical="center"/>
    </xf>
    <xf numFmtId="164" fontId="10" fillId="0" borderId="0" xfId="1" applyFont="1" applyBorder="1" applyAlignment="1">
      <alignment horizontal="center" vertical="center"/>
    </xf>
    <xf numFmtId="168" fontId="10" fillId="0" borderId="0" xfId="2" applyNumberFormat="1" applyFont="1" applyBorder="1" applyAlignment="1">
      <alignment horizontal="center" vertical="center"/>
    </xf>
    <xf numFmtId="167" fontId="10" fillId="0" borderId="0" xfId="2" applyNumberFormat="1" applyFont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70" fontId="9" fillId="0" borderId="0" xfId="2" applyNumberFormat="1" applyFont="1" applyAlignment="1">
      <alignment horizontal="center" vertical="center"/>
    </xf>
    <xf numFmtId="168" fontId="9" fillId="0" borderId="0" xfId="2" applyNumberFormat="1" applyFont="1" applyAlignment="1">
      <alignment horizontal="center" vertical="center"/>
    </xf>
    <xf numFmtId="168" fontId="5" fillId="0" borderId="0" xfId="2" applyNumberFormat="1" applyFont="1" applyAlignment="1">
      <alignment horizontal="center" vertical="center"/>
    </xf>
    <xf numFmtId="166" fontId="1" fillId="0" borderId="0" xfId="3" applyNumberFormat="1" applyFont="1" applyAlignment="1">
      <alignment horizontal="center" vertical="center"/>
    </xf>
    <xf numFmtId="171" fontId="2" fillId="0" borderId="1" xfId="3" applyNumberFormat="1" applyFont="1" applyBorder="1" applyAlignment="1">
      <alignment horizontal="center" vertical="center"/>
    </xf>
    <xf numFmtId="166" fontId="1" fillId="0" borderId="0" xfId="3" applyNumberFormat="1" applyFont="1" applyFill="1" applyBorder="1" applyAlignment="1">
      <alignment horizontal="center" vertical="center"/>
    </xf>
    <xf numFmtId="166" fontId="1" fillId="0" borderId="0" xfId="3" applyNumberFormat="1" applyFont="1" applyBorder="1" applyAlignment="1">
      <alignment horizontal="center" vertical="center"/>
    </xf>
    <xf numFmtId="165" fontId="1" fillId="0" borderId="0" xfId="3" applyFont="1" applyAlignment="1">
      <alignment vertical="center"/>
    </xf>
    <xf numFmtId="3" fontId="8" fillId="0" borderId="2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165" fontId="8" fillId="0" borderId="0" xfId="3" applyFont="1" applyFill="1" applyAlignment="1">
      <alignment vertical="center"/>
    </xf>
    <xf numFmtId="3" fontId="8" fillId="0" borderId="3" xfId="3" applyNumberFormat="1" applyFont="1" applyFill="1" applyBorder="1" applyAlignment="1">
      <alignment horizontal="center" vertical="center"/>
    </xf>
    <xf numFmtId="3" fontId="8" fillId="0" borderId="0" xfId="3" applyNumberFormat="1" applyFont="1" applyFill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167" fontId="12" fillId="0" borderId="1" xfId="1" applyNumberFormat="1" applyFont="1" applyBorder="1" applyAlignment="1">
      <alignment horizontal="center" vertical="center"/>
    </xf>
    <xf numFmtId="3" fontId="8" fillId="0" borderId="3" xfId="3" applyNumberFormat="1" applyFont="1" applyBorder="1" applyAlignment="1">
      <alignment horizontal="center" vertical="center"/>
    </xf>
    <xf numFmtId="165" fontId="3" fillId="0" borderId="0" xfId="3" applyFont="1" applyBorder="1" applyAlignment="1">
      <alignment vertical="center"/>
    </xf>
    <xf numFmtId="167" fontId="3" fillId="0" borderId="0" xfId="3" applyNumberFormat="1" applyFont="1" applyAlignment="1">
      <alignment vertical="center"/>
    </xf>
    <xf numFmtId="165" fontId="2" fillId="0" borderId="0" xfId="3" applyFont="1" applyBorder="1" applyAlignment="1">
      <alignment horizontal="center" vertical="center"/>
    </xf>
    <xf numFmtId="165" fontId="2" fillId="0" borderId="0" xfId="3" applyFont="1" applyBorder="1" applyAlignment="1">
      <alignment vertical="center"/>
    </xf>
    <xf numFmtId="165" fontId="2" fillId="0" borderId="1" xfId="3" applyFont="1" applyBorder="1" applyAlignment="1">
      <alignment horizontal="center" vertical="center"/>
    </xf>
    <xf numFmtId="167" fontId="14" fillId="0" borderId="0" xfId="1" applyNumberFormat="1" applyFont="1" applyAlignment="1">
      <alignment horizontal="center" vertical="center"/>
    </xf>
    <xf numFmtId="165" fontId="4" fillId="0" borderId="1" xfId="3" applyFont="1" applyBorder="1" applyAlignment="1">
      <alignment vertical="center"/>
    </xf>
    <xf numFmtId="165" fontId="15" fillId="0" borderId="0" xfId="3" applyFont="1" applyAlignment="1">
      <alignment horizontal="right" vertical="center"/>
    </xf>
    <xf numFmtId="165" fontId="5" fillId="0" borderId="0" xfId="3" applyFont="1" applyAlignment="1">
      <alignment horizontal="right" vertical="center"/>
    </xf>
    <xf numFmtId="165" fontId="6" fillId="0" borderId="0" xfId="3" applyFont="1" applyAlignment="1">
      <alignment vertical="center"/>
    </xf>
  </cellXfs>
  <cellStyles count="8">
    <cellStyle name="Migliaia" xfId="1" builtinId="3"/>
    <cellStyle name="Normale" xfId="0" builtinId="0"/>
    <cellStyle name="Normale 14" xfId="4"/>
    <cellStyle name="Normale 2 2 2" xfId="3"/>
    <cellStyle name="Normale 20 2" xfId="5"/>
    <cellStyle name="Normale 4" xfId="6"/>
    <cellStyle name="Percentuale" xfId="2" builtinId="5"/>
    <cellStyle name="Virgola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6"/>
  <sheetViews>
    <sheetView tabSelected="1" workbookViewId="0">
      <selection sqref="A1:XFD1048576"/>
    </sheetView>
  </sheetViews>
  <sheetFormatPr defaultColWidth="8.875" defaultRowHeight="12.75"/>
  <cols>
    <col min="1" max="1" width="2.5" style="5" customWidth="1"/>
    <col min="2" max="2" width="42.375" style="1" customWidth="1"/>
    <col min="3" max="3" width="1" style="1" customWidth="1"/>
    <col min="4" max="4" width="15" style="1" customWidth="1"/>
    <col min="5" max="5" width="1" style="1" customWidth="1"/>
    <col min="6" max="6" width="15" style="1" customWidth="1"/>
    <col min="7" max="7" width="1" style="1" customWidth="1"/>
    <col min="8" max="8" width="15" style="1" customWidth="1"/>
    <col min="9" max="9" width="1" style="1" customWidth="1"/>
    <col min="10" max="10" width="15" style="1" customWidth="1"/>
    <col min="11" max="11" width="1" style="2" customWidth="1"/>
    <col min="12" max="12" width="15" style="2" bestFit="1" customWidth="1"/>
    <col min="13" max="13" width="1" style="2" customWidth="1"/>
    <col min="14" max="14" width="12" style="2" customWidth="1"/>
    <col min="15" max="15" width="1.5" style="3" customWidth="1"/>
    <col min="16" max="16" width="12" style="2" customWidth="1"/>
    <col min="17" max="17" width="1.5" style="4" customWidth="1"/>
    <col min="18" max="18" width="12.5" style="5" bestFit="1" customWidth="1"/>
    <col min="19" max="19" width="12.125" style="5" customWidth="1"/>
    <col min="20" max="22" width="8.875" style="5"/>
    <col min="23" max="24" width="9" style="5" bestFit="1" customWidth="1"/>
    <col min="25" max="238" width="8.875" style="5"/>
    <col min="239" max="239" width="2.5" style="5" customWidth="1"/>
    <col min="240" max="240" width="3.125" style="5" customWidth="1"/>
    <col min="241" max="241" width="32" style="5" customWidth="1"/>
    <col min="242" max="242" width="3.125" style="5" customWidth="1"/>
    <col min="243" max="247" width="10.625" style="5" customWidth="1"/>
    <col min="248" max="494" width="8.875" style="5"/>
    <col min="495" max="495" width="2.5" style="5" customWidth="1"/>
    <col min="496" max="496" width="3.125" style="5" customWidth="1"/>
    <col min="497" max="497" width="32" style="5" customWidth="1"/>
    <col min="498" max="498" width="3.125" style="5" customWidth="1"/>
    <col min="499" max="503" width="10.625" style="5" customWidth="1"/>
    <col min="504" max="750" width="8.875" style="5"/>
    <col min="751" max="751" width="2.5" style="5" customWidth="1"/>
    <col min="752" max="752" width="3.125" style="5" customWidth="1"/>
    <col min="753" max="753" width="32" style="5" customWidth="1"/>
    <col min="754" max="754" width="3.125" style="5" customWidth="1"/>
    <col min="755" max="759" width="10.625" style="5" customWidth="1"/>
    <col min="760" max="1006" width="8.875" style="5"/>
    <col min="1007" max="1007" width="2.5" style="5" customWidth="1"/>
    <col min="1008" max="1008" width="3.125" style="5" customWidth="1"/>
    <col min="1009" max="1009" width="32" style="5" customWidth="1"/>
    <col min="1010" max="1010" width="3.125" style="5" customWidth="1"/>
    <col min="1011" max="1015" width="10.625" style="5" customWidth="1"/>
    <col min="1016" max="1262" width="8.875" style="5"/>
    <col min="1263" max="1263" width="2.5" style="5" customWidth="1"/>
    <col min="1264" max="1264" width="3.125" style="5" customWidth="1"/>
    <col min="1265" max="1265" width="32" style="5" customWidth="1"/>
    <col min="1266" max="1266" width="3.125" style="5" customWidth="1"/>
    <col min="1267" max="1271" width="10.625" style="5" customWidth="1"/>
    <col min="1272" max="1518" width="8.875" style="5"/>
    <col min="1519" max="1519" width="2.5" style="5" customWidth="1"/>
    <col min="1520" max="1520" width="3.125" style="5" customWidth="1"/>
    <col min="1521" max="1521" width="32" style="5" customWidth="1"/>
    <col min="1522" max="1522" width="3.125" style="5" customWidth="1"/>
    <col min="1523" max="1527" width="10.625" style="5" customWidth="1"/>
    <col min="1528" max="1774" width="8.875" style="5"/>
    <col min="1775" max="1775" width="2.5" style="5" customWidth="1"/>
    <col min="1776" max="1776" width="3.125" style="5" customWidth="1"/>
    <col min="1777" max="1777" width="32" style="5" customWidth="1"/>
    <col min="1778" max="1778" width="3.125" style="5" customWidth="1"/>
    <col min="1779" max="1783" width="10.625" style="5" customWidth="1"/>
    <col min="1784" max="2030" width="8.875" style="5"/>
    <col min="2031" max="2031" width="2.5" style="5" customWidth="1"/>
    <col min="2032" max="2032" width="3.125" style="5" customWidth="1"/>
    <col min="2033" max="2033" width="32" style="5" customWidth="1"/>
    <col min="2034" max="2034" width="3.125" style="5" customWidth="1"/>
    <col min="2035" max="2039" width="10.625" style="5" customWidth="1"/>
    <col min="2040" max="2286" width="8.875" style="5"/>
    <col min="2287" max="2287" width="2.5" style="5" customWidth="1"/>
    <col min="2288" max="2288" width="3.125" style="5" customWidth="1"/>
    <col min="2289" max="2289" width="32" style="5" customWidth="1"/>
    <col min="2290" max="2290" width="3.125" style="5" customWidth="1"/>
    <col min="2291" max="2295" width="10.625" style="5" customWidth="1"/>
    <col min="2296" max="2542" width="8.875" style="5"/>
    <col min="2543" max="2543" width="2.5" style="5" customWidth="1"/>
    <col min="2544" max="2544" width="3.125" style="5" customWidth="1"/>
    <col min="2545" max="2545" width="32" style="5" customWidth="1"/>
    <col min="2546" max="2546" width="3.125" style="5" customWidth="1"/>
    <col min="2547" max="2551" width="10.625" style="5" customWidth="1"/>
    <col min="2552" max="2798" width="8.875" style="5"/>
    <col min="2799" max="2799" width="2.5" style="5" customWidth="1"/>
    <col min="2800" max="2800" width="3.125" style="5" customWidth="1"/>
    <col min="2801" max="2801" width="32" style="5" customWidth="1"/>
    <col min="2802" max="2802" width="3.125" style="5" customWidth="1"/>
    <col min="2803" max="2807" width="10.625" style="5" customWidth="1"/>
    <col min="2808" max="3054" width="8.875" style="5"/>
    <col min="3055" max="3055" width="2.5" style="5" customWidth="1"/>
    <col min="3056" max="3056" width="3.125" style="5" customWidth="1"/>
    <col min="3057" max="3057" width="32" style="5" customWidth="1"/>
    <col min="3058" max="3058" width="3.125" style="5" customWidth="1"/>
    <col min="3059" max="3063" width="10.625" style="5" customWidth="1"/>
    <col min="3064" max="3310" width="8.875" style="5"/>
    <col min="3311" max="3311" width="2.5" style="5" customWidth="1"/>
    <col min="3312" max="3312" width="3.125" style="5" customWidth="1"/>
    <col min="3313" max="3313" width="32" style="5" customWidth="1"/>
    <col min="3314" max="3314" width="3.125" style="5" customWidth="1"/>
    <col min="3315" max="3319" width="10.625" style="5" customWidth="1"/>
    <col min="3320" max="3566" width="8.875" style="5"/>
    <col min="3567" max="3567" width="2.5" style="5" customWidth="1"/>
    <col min="3568" max="3568" width="3.125" style="5" customWidth="1"/>
    <col min="3569" max="3569" width="32" style="5" customWidth="1"/>
    <col min="3570" max="3570" width="3.125" style="5" customWidth="1"/>
    <col min="3571" max="3575" width="10.625" style="5" customWidth="1"/>
    <col min="3576" max="3822" width="8.875" style="5"/>
    <col min="3823" max="3823" width="2.5" style="5" customWidth="1"/>
    <col min="3824" max="3824" width="3.125" style="5" customWidth="1"/>
    <col min="3825" max="3825" width="32" style="5" customWidth="1"/>
    <col min="3826" max="3826" width="3.125" style="5" customWidth="1"/>
    <col min="3827" max="3831" width="10.625" style="5" customWidth="1"/>
    <col min="3832" max="4078" width="8.875" style="5"/>
    <col min="4079" max="4079" width="2.5" style="5" customWidth="1"/>
    <col min="4080" max="4080" width="3.125" style="5" customWidth="1"/>
    <col min="4081" max="4081" width="32" style="5" customWidth="1"/>
    <col min="4082" max="4082" width="3.125" style="5" customWidth="1"/>
    <col min="4083" max="4087" width="10.625" style="5" customWidth="1"/>
    <col min="4088" max="4334" width="8.875" style="5"/>
    <col min="4335" max="4335" width="2.5" style="5" customWidth="1"/>
    <col min="4336" max="4336" width="3.125" style="5" customWidth="1"/>
    <col min="4337" max="4337" width="32" style="5" customWidth="1"/>
    <col min="4338" max="4338" width="3.125" style="5" customWidth="1"/>
    <col min="4339" max="4343" width="10.625" style="5" customWidth="1"/>
    <col min="4344" max="4590" width="8.875" style="5"/>
    <col min="4591" max="4591" width="2.5" style="5" customWidth="1"/>
    <col min="4592" max="4592" width="3.125" style="5" customWidth="1"/>
    <col min="4593" max="4593" width="32" style="5" customWidth="1"/>
    <col min="4594" max="4594" width="3.125" style="5" customWidth="1"/>
    <col min="4595" max="4599" width="10.625" style="5" customWidth="1"/>
    <col min="4600" max="4846" width="8.875" style="5"/>
    <col min="4847" max="4847" width="2.5" style="5" customWidth="1"/>
    <col min="4848" max="4848" width="3.125" style="5" customWidth="1"/>
    <col min="4849" max="4849" width="32" style="5" customWidth="1"/>
    <col min="4850" max="4850" width="3.125" style="5" customWidth="1"/>
    <col min="4851" max="4855" width="10.625" style="5" customWidth="1"/>
    <col min="4856" max="5102" width="8.875" style="5"/>
    <col min="5103" max="5103" width="2.5" style="5" customWidth="1"/>
    <col min="5104" max="5104" width="3.125" style="5" customWidth="1"/>
    <col min="5105" max="5105" width="32" style="5" customWidth="1"/>
    <col min="5106" max="5106" width="3.125" style="5" customWidth="1"/>
    <col min="5107" max="5111" width="10.625" style="5" customWidth="1"/>
    <col min="5112" max="5358" width="8.875" style="5"/>
    <col min="5359" max="5359" width="2.5" style="5" customWidth="1"/>
    <col min="5360" max="5360" width="3.125" style="5" customWidth="1"/>
    <col min="5361" max="5361" width="32" style="5" customWidth="1"/>
    <col min="5362" max="5362" width="3.125" style="5" customWidth="1"/>
    <col min="5363" max="5367" width="10.625" style="5" customWidth="1"/>
    <col min="5368" max="5614" width="8.875" style="5"/>
    <col min="5615" max="5615" width="2.5" style="5" customWidth="1"/>
    <col min="5616" max="5616" width="3.125" style="5" customWidth="1"/>
    <col min="5617" max="5617" width="32" style="5" customWidth="1"/>
    <col min="5618" max="5618" width="3.125" style="5" customWidth="1"/>
    <col min="5619" max="5623" width="10.625" style="5" customWidth="1"/>
    <col min="5624" max="5870" width="8.875" style="5"/>
    <col min="5871" max="5871" width="2.5" style="5" customWidth="1"/>
    <col min="5872" max="5872" width="3.125" style="5" customWidth="1"/>
    <col min="5873" max="5873" width="32" style="5" customWidth="1"/>
    <col min="5874" max="5874" width="3.125" style="5" customWidth="1"/>
    <col min="5875" max="5879" width="10.625" style="5" customWidth="1"/>
    <col min="5880" max="6126" width="8.875" style="5"/>
    <col min="6127" max="6127" width="2.5" style="5" customWidth="1"/>
    <col min="6128" max="6128" width="3.125" style="5" customWidth="1"/>
    <col min="6129" max="6129" width="32" style="5" customWidth="1"/>
    <col min="6130" max="6130" width="3.125" style="5" customWidth="1"/>
    <col min="6131" max="6135" width="10.625" style="5" customWidth="1"/>
    <col min="6136" max="6382" width="8.875" style="5"/>
    <col min="6383" max="6383" width="2.5" style="5" customWidth="1"/>
    <col min="6384" max="6384" width="3.125" style="5" customWidth="1"/>
    <col min="6385" max="6385" width="32" style="5" customWidth="1"/>
    <col min="6386" max="6386" width="3.125" style="5" customWidth="1"/>
    <col min="6387" max="6391" width="10.625" style="5" customWidth="1"/>
    <col min="6392" max="6638" width="8.875" style="5"/>
    <col min="6639" max="6639" width="2.5" style="5" customWidth="1"/>
    <col min="6640" max="6640" width="3.125" style="5" customWidth="1"/>
    <col min="6641" max="6641" width="32" style="5" customWidth="1"/>
    <col min="6642" max="6642" width="3.125" style="5" customWidth="1"/>
    <col min="6643" max="6647" width="10.625" style="5" customWidth="1"/>
    <col min="6648" max="6894" width="8.875" style="5"/>
    <col min="6895" max="6895" width="2.5" style="5" customWidth="1"/>
    <col min="6896" max="6896" width="3.125" style="5" customWidth="1"/>
    <col min="6897" max="6897" width="32" style="5" customWidth="1"/>
    <col min="6898" max="6898" width="3.125" style="5" customWidth="1"/>
    <col min="6899" max="6903" width="10.625" style="5" customWidth="1"/>
    <col min="6904" max="7150" width="8.875" style="5"/>
    <col min="7151" max="7151" width="2.5" style="5" customWidth="1"/>
    <col min="7152" max="7152" width="3.125" style="5" customWidth="1"/>
    <col min="7153" max="7153" width="32" style="5" customWidth="1"/>
    <col min="7154" max="7154" width="3.125" style="5" customWidth="1"/>
    <col min="7155" max="7159" width="10.625" style="5" customWidth="1"/>
    <col min="7160" max="7406" width="8.875" style="5"/>
    <col min="7407" max="7407" width="2.5" style="5" customWidth="1"/>
    <col min="7408" max="7408" width="3.125" style="5" customWidth="1"/>
    <col min="7409" max="7409" width="32" style="5" customWidth="1"/>
    <col min="7410" max="7410" width="3.125" style="5" customWidth="1"/>
    <col min="7411" max="7415" width="10.625" style="5" customWidth="1"/>
    <col min="7416" max="7662" width="8.875" style="5"/>
    <col min="7663" max="7663" width="2.5" style="5" customWidth="1"/>
    <col min="7664" max="7664" width="3.125" style="5" customWidth="1"/>
    <col min="7665" max="7665" width="32" style="5" customWidth="1"/>
    <col min="7666" max="7666" width="3.125" style="5" customWidth="1"/>
    <col min="7667" max="7671" width="10.625" style="5" customWidth="1"/>
    <col min="7672" max="7918" width="8.875" style="5"/>
    <col min="7919" max="7919" width="2.5" style="5" customWidth="1"/>
    <col min="7920" max="7920" width="3.125" style="5" customWidth="1"/>
    <col min="7921" max="7921" width="32" style="5" customWidth="1"/>
    <col min="7922" max="7922" width="3.125" style="5" customWidth="1"/>
    <col min="7923" max="7927" width="10.625" style="5" customWidth="1"/>
    <col min="7928" max="8174" width="8.875" style="5"/>
    <col min="8175" max="8175" width="2.5" style="5" customWidth="1"/>
    <col min="8176" max="8176" width="3.125" style="5" customWidth="1"/>
    <col min="8177" max="8177" width="32" style="5" customWidth="1"/>
    <col min="8178" max="8178" width="3.125" style="5" customWidth="1"/>
    <col min="8179" max="8183" width="10.625" style="5" customWidth="1"/>
    <col min="8184" max="8430" width="8.875" style="5"/>
    <col min="8431" max="8431" width="2.5" style="5" customWidth="1"/>
    <col min="8432" max="8432" width="3.125" style="5" customWidth="1"/>
    <col min="8433" max="8433" width="32" style="5" customWidth="1"/>
    <col min="8434" max="8434" width="3.125" style="5" customWidth="1"/>
    <col min="8435" max="8439" width="10.625" style="5" customWidth="1"/>
    <col min="8440" max="8686" width="8.875" style="5"/>
    <col min="8687" max="8687" width="2.5" style="5" customWidth="1"/>
    <col min="8688" max="8688" width="3.125" style="5" customWidth="1"/>
    <col min="8689" max="8689" width="32" style="5" customWidth="1"/>
    <col min="8690" max="8690" width="3.125" style="5" customWidth="1"/>
    <col min="8691" max="8695" width="10.625" style="5" customWidth="1"/>
    <col min="8696" max="8942" width="8.875" style="5"/>
    <col min="8943" max="8943" width="2.5" style="5" customWidth="1"/>
    <col min="8944" max="8944" width="3.125" style="5" customWidth="1"/>
    <col min="8945" max="8945" width="32" style="5" customWidth="1"/>
    <col min="8946" max="8946" width="3.125" style="5" customWidth="1"/>
    <col min="8947" max="8951" width="10.625" style="5" customWidth="1"/>
    <col min="8952" max="9198" width="8.875" style="5"/>
    <col min="9199" max="9199" width="2.5" style="5" customWidth="1"/>
    <col min="9200" max="9200" width="3.125" style="5" customWidth="1"/>
    <col min="9201" max="9201" width="32" style="5" customWidth="1"/>
    <col min="9202" max="9202" width="3.125" style="5" customWidth="1"/>
    <col min="9203" max="9207" width="10.625" style="5" customWidth="1"/>
    <col min="9208" max="9454" width="8.875" style="5"/>
    <col min="9455" max="9455" width="2.5" style="5" customWidth="1"/>
    <col min="9456" max="9456" width="3.125" style="5" customWidth="1"/>
    <col min="9457" max="9457" width="32" style="5" customWidth="1"/>
    <col min="9458" max="9458" width="3.125" style="5" customWidth="1"/>
    <col min="9459" max="9463" width="10.625" style="5" customWidth="1"/>
    <col min="9464" max="9710" width="8.875" style="5"/>
    <col min="9711" max="9711" width="2.5" style="5" customWidth="1"/>
    <col min="9712" max="9712" width="3.125" style="5" customWidth="1"/>
    <col min="9713" max="9713" width="32" style="5" customWidth="1"/>
    <col min="9714" max="9714" width="3.125" style="5" customWidth="1"/>
    <col min="9715" max="9719" width="10.625" style="5" customWidth="1"/>
    <col min="9720" max="9966" width="8.875" style="5"/>
    <col min="9967" max="9967" width="2.5" style="5" customWidth="1"/>
    <col min="9968" max="9968" width="3.125" style="5" customWidth="1"/>
    <col min="9969" max="9969" width="32" style="5" customWidth="1"/>
    <col min="9970" max="9970" width="3.125" style="5" customWidth="1"/>
    <col min="9971" max="9975" width="10.625" style="5" customWidth="1"/>
    <col min="9976" max="10222" width="8.875" style="5"/>
    <col min="10223" max="10223" width="2.5" style="5" customWidth="1"/>
    <col min="10224" max="10224" width="3.125" style="5" customWidth="1"/>
    <col min="10225" max="10225" width="32" style="5" customWidth="1"/>
    <col min="10226" max="10226" width="3.125" style="5" customWidth="1"/>
    <col min="10227" max="10231" width="10.625" style="5" customWidth="1"/>
    <col min="10232" max="10478" width="8.875" style="5"/>
    <col min="10479" max="10479" width="2.5" style="5" customWidth="1"/>
    <col min="10480" max="10480" width="3.125" style="5" customWidth="1"/>
    <col min="10481" max="10481" width="32" style="5" customWidth="1"/>
    <col min="10482" max="10482" width="3.125" style="5" customWidth="1"/>
    <col min="10483" max="10487" width="10.625" style="5" customWidth="1"/>
    <col min="10488" max="10734" width="8.875" style="5"/>
    <col min="10735" max="10735" width="2.5" style="5" customWidth="1"/>
    <col min="10736" max="10736" width="3.125" style="5" customWidth="1"/>
    <col min="10737" max="10737" width="32" style="5" customWidth="1"/>
    <col min="10738" max="10738" width="3.125" style="5" customWidth="1"/>
    <col min="10739" max="10743" width="10.625" style="5" customWidth="1"/>
    <col min="10744" max="10990" width="8.875" style="5"/>
    <col min="10991" max="10991" width="2.5" style="5" customWidth="1"/>
    <col min="10992" max="10992" width="3.125" style="5" customWidth="1"/>
    <col min="10993" max="10993" width="32" style="5" customWidth="1"/>
    <col min="10994" max="10994" width="3.125" style="5" customWidth="1"/>
    <col min="10995" max="10999" width="10.625" style="5" customWidth="1"/>
    <col min="11000" max="11246" width="8.875" style="5"/>
    <col min="11247" max="11247" width="2.5" style="5" customWidth="1"/>
    <col min="11248" max="11248" width="3.125" style="5" customWidth="1"/>
    <col min="11249" max="11249" width="32" style="5" customWidth="1"/>
    <col min="11250" max="11250" width="3.125" style="5" customWidth="1"/>
    <col min="11251" max="11255" width="10.625" style="5" customWidth="1"/>
    <col min="11256" max="11502" width="8.875" style="5"/>
    <col min="11503" max="11503" width="2.5" style="5" customWidth="1"/>
    <col min="11504" max="11504" width="3.125" style="5" customWidth="1"/>
    <col min="11505" max="11505" width="32" style="5" customWidth="1"/>
    <col min="11506" max="11506" width="3.125" style="5" customWidth="1"/>
    <col min="11507" max="11511" width="10.625" style="5" customWidth="1"/>
    <col min="11512" max="11758" width="8.875" style="5"/>
    <col min="11759" max="11759" width="2.5" style="5" customWidth="1"/>
    <col min="11760" max="11760" width="3.125" style="5" customWidth="1"/>
    <col min="11761" max="11761" width="32" style="5" customWidth="1"/>
    <col min="11762" max="11762" width="3.125" style="5" customWidth="1"/>
    <col min="11763" max="11767" width="10.625" style="5" customWidth="1"/>
    <col min="11768" max="12014" width="8.875" style="5"/>
    <col min="12015" max="12015" width="2.5" style="5" customWidth="1"/>
    <col min="12016" max="12016" width="3.125" style="5" customWidth="1"/>
    <col min="12017" max="12017" width="32" style="5" customWidth="1"/>
    <col min="12018" max="12018" width="3.125" style="5" customWidth="1"/>
    <col min="12019" max="12023" width="10.625" style="5" customWidth="1"/>
    <col min="12024" max="12270" width="8.875" style="5"/>
    <col min="12271" max="12271" width="2.5" style="5" customWidth="1"/>
    <col min="12272" max="12272" width="3.125" style="5" customWidth="1"/>
    <col min="12273" max="12273" width="32" style="5" customWidth="1"/>
    <col min="12274" max="12274" width="3.125" style="5" customWidth="1"/>
    <col min="12275" max="12279" width="10.625" style="5" customWidth="1"/>
    <col min="12280" max="12526" width="8.875" style="5"/>
    <col min="12527" max="12527" width="2.5" style="5" customWidth="1"/>
    <col min="12528" max="12528" width="3.125" style="5" customWidth="1"/>
    <col min="12529" max="12529" width="32" style="5" customWidth="1"/>
    <col min="12530" max="12530" width="3.125" style="5" customWidth="1"/>
    <col min="12531" max="12535" width="10.625" style="5" customWidth="1"/>
    <col min="12536" max="12782" width="8.875" style="5"/>
    <col min="12783" max="12783" width="2.5" style="5" customWidth="1"/>
    <col min="12784" max="12784" width="3.125" style="5" customWidth="1"/>
    <col min="12785" max="12785" width="32" style="5" customWidth="1"/>
    <col min="12786" max="12786" width="3.125" style="5" customWidth="1"/>
    <col min="12787" max="12791" width="10.625" style="5" customWidth="1"/>
    <col min="12792" max="13038" width="8.875" style="5"/>
    <col min="13039" max="13039" width="2.5" style="5" customWidth="1"/>
    <col min="13040" max="13040" width="3.125" style="5" customWidth="1"/>
    <col min="13041" max="13041" width="32" style="5" customWidth="1"/>
    <col min="13042" max="13042" width="3.125" style="5" customWidth="1"/>
    <col min="13043" max="13047" width="10.625" style="5" customWidth="1"/>
    <col min="13048" max="13294" width="8.875" style="5"/>
    <col min="13295" max="13295" width="2.5" style="5" customWidth="1"/>
    <col min="13296" max="13296" width="3.125" style="5" customWidth="1"/>
    <col min="13297" max="13297" width="32" style="5" customWidth="1"/>
    <col min="13298" max="13298" width="3.125" style="5" customWidth="1"/>
    <col min="13299" max="13303" width="10.625" style="5" customWidth="1"/>
    <col min="13304" max="13550" width="8.875" style="5"/>
    <col min="13551" max="13551" width="2.5" style="5" customWidth="1"/>
    <col min="13552" max="13552" width="3.125" style="5" customWidth="1"/>
    <col min="13553" max="13553" width="32" style="5" customWidth="1"/>
    <col min="13554" max="13554" width="3.125" style="5" customWidth="1"/>
    <col min="13555" max="13559" width="10.625" style="5" customWidth="1"/>
    <col min="13560" max="13806" width="8.875" style="5"/>
    <col min="13807" max="13807" width="2.5" style="5" customWidth="1"/>
    <col min="13808" max="13808" width="3.125" style="5" customWidth="1"/>
    <col min="13809" max="13809" width="32" style="5" customWidth="1"/>
    <col min="13810" max="13810" width="3.125" style="5" customWidth="1"/>
    <col min="13811" max="13815" width="10.625" style="5" customWidth="1"/>
    <col min="13816" max="14062" width="8.875" style="5"/>
    <col min="14063" max="14063" width="2.5" style="5" customWidth="1"/>
    <col min="14064" max="14064" width="3.125" style="5" customWidth="1"/>
    <col min="14065" max="14065" width="32" style="5" customWidth="1"/>
    <col min="14066" max="14066" width="3.125" style="5" customWidth="1"/>
    <col min="14067" max="14071" width="10.625" style="5" customWidth="1"/>
    <col min="14072" max="14318" width="8.875" style="5"/>
    <col min="14319" max="14319" width="2.5" style="5" customWidth="1"/>
    <col min="14320" max="14320" width="3.125" style="5" customWidth="1"/>
    <col min="14321" max="14321" width="32" style="5" customWidth="1"/>
    <col min="14322" max="14322" width="3.125" style="5" customWidth="1"/>
    <col min="14323" max="14327" width="10.625" style="5" customWidth="1"/>
    <col min="14328" max="14574" width="8.875" style="5"/>
    <col min="14575" max="14575" width="2.5" style="5" customWidth="1"/>
    <col min="14576" max="14576" width="3.125" style="5" customWidth="1"/>
    <col min="14577" max="14577" width="32" style="5" customWidth="1"/>
    <col min="14578" max="14578" width="3.125" style="5" customWidth="1"/>
    <col min="14579" max="14583" width="10.625" style="5" customWidth="1"/>
    <col min="14584" max="14830" width="8.875" style="5"/>
    <col min="14831" max="14831" width="2.5" style="5" customWidth="1"/>
    <col min="14832" max="14832" width="3.125" style="5" customWidth="1"/>
    <col min="14833" max="14833" width="32" style="5" customWidth="1"/>
    <col min="14834" max="14834" width="3.125" style="5" customWidth="1"/>
    <col min="14835" max="14839" width="10.625" style="5" customWidth="1"/>
    <col min="14840" max="15086" width="8.875" style="5"/>
    <col min="15087" max="15087" width="2.5" style="5" customWidth="1"/>
    <col min="15088" max="15088" width="3.125" style="5" customWidth="1"/>
    <col min="15089" max="15089" width="32" style="5" customWidth="1"/>
    <col min="15090" max="15090" width="3.125" style="5" customWidth="1"/>
    <col min="15091" max="15095" width="10.625" style="5" customWidth="1"/>
    <col min="15096" max="15342" width="8.875" style="5"/>
    <col min="15343" max="15343" width="2.5" style="5" customWidth="1"/>
    <col min="15344" max="15344" width="3.125" style="5" customWidth="1"/>
    <col min="15345" max="15345" width="32" style="5" customWidth="1"/>
    <col min="15346" max="15346" width="3.125" style="5" customWidth="1"/>
    <col min="15347" max="15351" width="10.625" style="5" customWidth="1"/>
    <col min="15352" max="15598" width="8.875" style="5"/>
    <col min="15599" max="15599" width="2.5" style="5" customWidth="1"/>
    <col min="15600" max="15600" width="3.125" style="5" customWidth="1"/>
    <col min="15601" max="15601" width="32" style="5" customWidth="1"/>
    <col min="15602" max="15602" width="3.125" style="5" customWidth="1"/>
    <col min="15603" max="15607" width="10.625" style="5" customWidth="1"/>
    <col min="15608" max="15854" width="8.875" style="5"/>
    <col min="15855" max="15855" width="2.5" style="5" customWidth="1"/>
    <col min="15856" max="15856" width="3.125" style="5" customWidth="1"/>
    <col min="15857" max="15857" width="32" style="5" customWidth="1"/>
    <col min="15858" max="15858" width="3.125" style="5" customWidth="1"/>
    <col min="15859" max="15863" width="10.625" style="5" customWidth="1"/>
    <col min="15864" max="16110" width="8.875" style="5"/>
    <col min="16111" max="16111" width="2.5" style="5" customWidth="1"/>
    <col min="16112" max="16112" width="3.125" style="5" customWidth="1"/>
    <col min="16113" max="16113" width="32" style="5" customWidth="1"/>
    <col min="16114" max="16114" width="3.125" style="5" customWidth="1"/>
    <col min="16115" max="16119" width="10.625" style="5" customWidth="1"/>
    <col min="16120" max="16384" width="8.875" style="5"/>
  </cols>
  <sheetData>
    <row r="1" spans="2:19">
      <c r="S1" s="6"/>
    </row>
    <row r="2" spans="2:19" ht="63">
      <c r="B2" s="59" t="s">
        <v>8</v>
      </c>
      <c r="C2" s="57"/>
      <c r="D2" s="7" t="s">
        <v>39</v>
      </c>
      <c r="E2" s="57"/>
      <c r="F2" s="7" t="s">
        <v>5</v>
      </c>
      <c r="G2" s="57"/>
      <c r="H2" s="7" t="s">
        <v>6</v>
      </c>
      <c r="I2" s="55"/>
      <c r="J2" s="7" t="s">
        <v>7</v>
      </c>
      <c r="L2" s="7" t="s">
        <v>0</v>
      </c>
      <c r="N2" s="7" t="s">
        <v>1</v>
      </c>
      <c r="P2" s="7" t="s">
        <v>2</v>
      </c>
      <c r="R2" s="7" t="s">
        <v>3</v>
      </c>
      <c r="S2" s="6"/>
    </row>
    <row r="3" spans="2:19" s="10" customFormat="1">
      <c r="B3" s="1"/>
      <c r="C3" s="8"/>
      <c r="D3" s="8"/>
      <c r="E3" s="8"/>
      <c r="F3" s="8"/>
      <c r="G3" s="8"/>
      <c r="H3" s="8"/>
      <c r="I3" s="8"/>
      <c r="J3" s="8"/>
      <c r="K3" s="2"/>
      <c r="L3" s="9"/>
      <c r="M3" s="2"/>
      <c r="N3" s="9"/>
      <c r="O3" s="3"/>
      <c r="P3" s="9"/>
      <c r="Q3" s="4"/>
      <c r="S3" s="6"/>
    </row>
    <row r="4" spans="2:19" s="17" customFormat="1" ht="15">
      <c r="B4" s="1" t="s">
        <v>9</v>
      </c>
      <c r="C4" s="11"/>
      <c r="D4" s="13">
        <v>26250873</v>
      </c>
      <c r="E4" s="11"/>
      <c r="F4" s="13">
        <v>13441445</v>
      </c>
      <c r="G4" s="13"/>
      <c r="H4" s="13">
        <v>44116722</v>
      </c>
      <c r="I4" s="13"/>
      <c r="J4" s="13">
        <v>31533818</v>
      </c>
      <c r="K4" s="12"/>
      <c r="L4" s="13">
        <v>18138707</v>
      </c>
      <c r="M4" s="12"/>
      <c r="N4" s="13">
        <v>22993206.089999996</v>
      </c>
      <c r="O4" s="14"/>
      <c r="P4" s="13">
        <v>25557517.870000001</v>
      </c>
      <c r="Q4" s="15"/>
      <c r="R4" s="13">
        <v>26759796</v>
      </c>
      <c r="S4" s="16"/>
    </row>
    <row r="5" spans="2:19" s="17" customFormat="1" ht="15">
      <c r="B5" s="1" t="s">
        <v>10</v>
      </c>
      <c r="C5" s="11"/>
      <c r="D5" s="13">
        <v>11051060</v>
      </c>
      <c r="E5" s="11"/>
      <c r="F5" s="13">
        <v>5941394</v>
      </c>
      <c r="G5" s="11"/>
      <c r="H5" s="13">
        <v>23654622</v>
      </c>
      <c r="I5" s="11"/>
      <c r="J5" s="13">
        <v>18472826</v>
      </c>
      <c r="K5" s="12"/>
      <c r="L5" s="13">
        <v>10649442</v>
      </c>
      <c r="M5" s="12"/>
      <c r="N5" s="13">
        <v>14883517.259999998</v>
      </c>
      <c r="O5" s="14"/>
      <c r="P5" s="13">
        <v>11019423.07</v>
      </c>
      <c r="Q5" s="15"/>
      <c r="R5" s="13">
        <f>11309196+0.45</f>
        <v>11309196.449999999</v>
      </c>
      <c r="S5" s="16"/>
    </row>
    <row r="6" spans="2:19" s="12" customFormat="1" ht="15">
      <c r="B6" s="1" t="s">
        <v>11</v>
      </c>
      <c r="C6" s="11"/>
      <c r="D6" s="18">
        <f>D4-D5</f>
        <v>15199813</v>
      </c>
      <c r="E6" s="11"/>
      <c r="F6" s="18">
        <f>F4-F5</f>
        <v>7500051</v>
      </c>
      <c r="G6" s="11"/>
      <c r="H6" s="18">
        <f>H4-H5</f>
        <v>20462100</v>
      </c>
      <c r="I6" s="11"/>
      <c r="J6" s="18">
        <f>J4-J5</f>
        <v>13060992</v>
      </c>
      <c r="L6" s="18">
        <f>L4-L5</f>
        <v>7489265</v>
      </c>
      <c r="N6" s="18">
        <f>N4-N5</f>
        <v>8109688.8299999982</v>
      </c>
      <c r="O6" s="14"/>
      <c r="P6" s="18">
        <f>P4-P5</f>
        <v>14538094.800000001</v>
      </c>
      <c r="Q6" s="15"/>
      <c r="R6" s="18">
        <f t="shared" ref="R6" si="0">R4-R5</f>
        <v>15450599.550000001</v>
      </c>
      <c r="S6" s="16"/>
    </row>
    <row r="7" spans="2:19" s="22" customFormat="1" ht="15">
      <c r="B7" s="60" t="s">
        <v>12</v>
      </c>
      <c r="C7" s="19"/>
      <c r="D7" s="20">
        <f>D6/D4</f>
        <v>0.57902123864604427</v>
      </c>
      <c r="E7" s="19"/>
      <c r="F7" s="20">
        <f>F6/F4</f>
        <v>0.55797951782713839</v>
      </c>
      <c r="G7" s="19"/>
      <c r="H7" s="20">
        <f>H6/H4</f>
        <v>0.46381732532167735</v>
      </c>
      <c r="I7" s="19"/>
      <c r="J7" s="20">
        <f>J6/J4</f>
        <v>0.41418999754485802</v>
      </c>
      <c r="K7" s="12"/>
      <c r="L7" s="20">
        <f>L6/L4</f>
        <v>0.41288858130846923</v>
      </c>
      <c r="M7" s="12"/>
      <c r="N7" s="20">
        <f>N6/N4</f>
        <v>0.3526993494624916</v>
      </c>
      <c r="O7" s="14"/>
      <c r="P7" s="20">
        <f>P6/P4</f>
        <v>0.5688382914940715</v>
      </c>
      <c r="Q7" s="15"/>
      <c r="R7" s="21">
        <f t="shared" ref="R7" si="1">R6/R4</f>
        <v>0.57738106635790498</v>
      </c>
      <c r="S7" s="16"/>
    </row>
    <row r="8" spans="2:19" s="12" customFormat="1" ht="15">
      <c r="B8" s="1" t="s">
        <v>13</v>
      </c>
      <c r="C8" s="11"/>
      <c r="D8" s="18">
        <v>4825869</v>
      </c>
      <c r="E8" s="11"/>
      <c r="F8" s="18">
        <v>2465322</v>
      </c>
      <c r="G8" s="11"/>
      <c r="H8" s="18">
        <v>5049932</v>
      </c>
      <c r="I8" s="11"/>
      <c r="J8" s="18">
        <v>1942016</v>
      </c>
      <c r="L8" s="18">
        <v>1474243</v>
      </c>
      <c r="N8" s="18">
        <v>1517751.32</v>
      </c>
      <c r="O8" s="14"/>
      <c r="P8" s="18">
        <v>1441617.34</v>
      </c>
      <c r="Q8" s="15"/>
      <c r="R8" s="18">
        <v>1106060.45</v>
      </c>
      <c r="S8" s="16"/>
    </row>
    <row r="9" spans="2:19" s="12" customFormat="1" ht="15">
      <c r="B9" s="1" t="s">
        <v>14</v>
      </c>
      <c r="C9" s="11"/>
      <c r="D9" s="18">
        <f>D6-D8-1</f>
        <v>10373943</v>
      </c>
      <c r="E9" s="11"/>
      <c r="F9" s="18">
        <f>F6-F8</f>
        <v>5034729</v>
      </c>
      <c r="G9" s="11"/>
      <c r="H9" s="18">
        <f>H6-H8</f>
        <v>15412168</v>
      </c>
      <c r="I9" s="11"/>
      <c r="J9" s="18">
        <f>J6-J8</f>
        <v>11118976</v>
      </c>
      <c r="L9" s="18">
        <f>L6-L8</f>
        <v>6015022</v>
      </c>
      <c r="N9" s="18">
        <f>N6-N8</f>
        <v>6591937.5099999979</v>
      </c>
      <c r="O9" s="14"/>
      <c r="P9" s="18">
        <f>P6-P8</f>
        <v>13096477.460000001</v>
      </c>
      <c r="Q9" s="15"/>
      <c r="R9" s="18">
        <f>R6-R8</f>
        <v>14344539.100000001</v>
      </c>
      <c r="S9" s="16"/>
    </row>
    <row r="10" spans="2:19" s="22" customFormat="1" ht="15">
      <c r="B10" s="60" t="s">
        <v>15</v>
      </c>
      <c r="C10" s="19"/>
      <c r="D10" s="23">
        <f>D9/D4</f>
        <v>0.39518468585787603</v>
      </c>
      <c r="E10" s="19"/>
      <c r="F10" s="23">
        <f>F9/F4</f>
        <v>0.37456754091542988</v>
      </c>
      <c r="G10" s="19"/>
      <c r="H10" s="23">
        <f>H9/H4</f>
        <v>0.34934979983326958</v>
      </c>
      <c r="I10" s="19"/>
      <c r="J10" s="23">
        <f>J9/J4</f>
        <v>0.35260481302961794</v>
      </c>
      <c r="K10" s="12"/>
      <c r="L10" s="23">
        <f>L9/L4</f>
        <v>0.33161250137620063</v>
      </c>
      <c r="M10" s="12"/>
      <c r="N10" s="23">
        <f>N9/N4</f>
        <v>0.28669066350285555</v>
      </c>
      <c r="O10" s="14"/>
      <c r="P10" s="23">
        <f>P9/P4</f>
        <v>0.51243150945315175</v>
      </c>
      <c r="Q10" s="15"/>
      <c r="R10" s="21">
        <f t="shared" ref="R10" si="2">R9/R4</f>
        <v>0.53604814849859095</v>
      </c>
      <c r="S10" s="16"/>
    </row>
    <row r="11" spans="2:19" s="12" customFormat="1" ht="15">
      <c r="B11" s="1" t="s">
        <v>16</v>
      </c>
      <c r="C11" s="11"/>
      <c r="D11" s="24">
        <v>6990274</v>
      </c>
      <c r="E11" s="11"/>
      <c r="F11" s="24">
        <v>8035184</v>
      </c>
      <c r="G11" s="11"/>
      <c r="H11" s="24">
        <v>8786295</v>
      </c>
      <c r="I11" s="11"/>
      <c r="J11" s="24">
        <v>6971079</v>
      </c>
      <c r="L11" s="24">
        <v>4117638.5</v>
      </c>
      <c r="N11" s="24">
        <v>3422348.6799999988</v>
      </c>
      <c r="O11" s="14"/>
      <c r="P11" s="24">
        <v>2951730.639999982</v>
      </c>
      <c r="Q11" s="15"/>
      <c r="R11" s="24">
        <f>4340563-0.45</f>
        <v>4340562.55</v>
      </c>
      <c r="S11" s="16"/>
    </row>
    <row r="12" spans="2:19" s="12" customFormat="1" ht="15">
      <c r="B12" s="1" t="s">
        <v>17</v>
      </c>
      <c r="C12" s="11"/>
      <c r="D12" s="58">
        <f>D9-D11</f>
        <v>3383669</v>
      </c>
      <c r="E12" s="11"/>
      <c r="F12" s="58">
        <f>F9-F11</f>
        <v>-3000455</v>
      </c>
      <c r="G12" s="11"/>
      <c r="H12" s="18">
        <f>H9-H11</f>
        <v>6625873</v>
      </c>
      <c r="I12" s="11"/>
      <c r="J12" s="18">
        <f>J9-J11</f>
        <v>4147897</v>
      </c>
      <c r="L12" s="18">
        <f>L9-L11</f>
        <v>1897383.5</v>
      </c>
      <c r="N12" s="18">
        <f>N9-N11</f>
        <v>3169588.8299999991</v>
      </c>
      <c r="O12" s="14"/>
      <c r="P12" s="18">
        <f>P9-P11</f>
        <v>10144746.820000019</v>
      </c>
      <c r="Q12" s="15"/>
      <c r="R12" s="18">
        <f t="shared" ref="R12" si="3">R9-R11</f>
        <v>10003976.550000001</v>
      </c>
      <c r="S12" s="16"/>
    </row>
    <row r="13" spans="2:19" s="12" customFormat="1" ht="15">
      <c r="B13" s="60" t="s">
        <v>18</v>
      </c>
      <c r="C13" s="19"/>
      <c r="D13" s="23">
        <f>D12/D4</f>
        <v>0.12889738943158194</v>
      </c>
      <c r="E13" s="19"/>
      <c r="F13" s="23">
        <f>F12/F4</f>
        <v>-0.22322413996411844</v>
      </c>
      <c r="G13" s="19"/>
      <c r="H13" s="23">
        <f>H12/H4</f>
        <v>0.15018960384228003</v>
      </c>
      <c r="I13" s="19"/>
      <c r="J13" s="23">
        <f>J12/J4</f>
        <v>0.13153805225868939</v>
      </c>
      <c r="L13" s="23">
        <f>L12/L4</f>
        <v>0.10460412090012811</v>
      </c>
      <c r="N13" s="23">
        <f>N12/N4</f>
        <v>0.1378489288354828</v>
      </c>
      <c r="O13" s="14"/>
      <c r="P13" s="23">
        <f>P12/P4</f>
        <v>0.39693787446816792</v>
      </c>
      <c r="Q13" s="15"/>
      <c r="R13" s="25">
        <f t="shared" ref="R13" si="4">R12/R4</f>
        <v>0.37384352817936284</v>
      </c>
      <c r="S13" s="16"/>
    </row>
    <row r="14" spans="2:19" s="12" customFormat="1" ht="15">
      <c r="B14" s="1" t="s">
        <v>19</v>
      </c>
      <c r="C14" s="11"/>
      <c r="D14" s="26">
        <v>-281536</v>
      </c>
      <c r="E14" s="11"/>
      <c r="F14" s="26">
        <v>-161794</v>
      </c>
      <c r="G14" s="11"/>
      <c r="H14" s="26">
        <v>-278064</v>
      </c>
      <c r="I14" s="11"/>
      <c r="J14" s="26">
        <v>-29096</v>
      </c>
      <c r="L14" s="26">
        <v>-79283</v>
      </c>
      <c r="N14" s="26">
        <v>-3838.079999999999</v>
      </c>
      <c r="O14" s="14"/>
      <c r="P14" s="26">
        <v>-4100.4400000000005</v>
      </c>
      <c r="Q14" s="15"/>
      <c r="R14" s="27">
        <f>-30138+0.45</f>
        <v>-30137.55</v>
      </c>
      <c r="S14" s="16"/>
    </row>
    <row r="15" spans="2:19" s="12" customFormat="1" ht="15">
      <c r="B15" s="1" t="s">
        <v>20</v>
      </c>
      <c r="C15" s="11"/>
      <c r="D15" s="58">
        <f>D12+D14+1</f>
        <v>3102134</v>
      </c>
      <c r="E15" s="11"/>
      <c r="F15" s="58">
        <f>F12+F14</f>
        <v>-3162249</v>
      </c>
      <c r="G15" s="11"/>
      <c r="H15" s="18">
        <f>H12+H14</f>
        <v>6347809</v>
      </c>
      <c r="I15" s="11"/>
      <c r="J15" s="18">
        <f>J12+J14</f>
        <v>4118801</v>
      </c>
      <c r="L15" s="18">
        <f>L12+L14</f>
        <v>1818100.5</v>
      </c>
      <c r="N15" s="18">
        <f>N12+N14</f>
        <v>3165750.7499999991</v>
      </c>
      <c r="O15" s="14"/>
      <c r="P15" s="18">
        <f>P12+P14</f>
        <v>10140646.380000019</v>
      </c>
      <c r="Q15" s="15"/>
      <c r="R15" s="28">
        <f t="shared" ref="R15" si="5">R12+R14</f>
        <v>9973839</v>
      </c>
      <c r="S15" s="16"/>
    </row>
    <row r="16" spans="2:19" s="12" customFormat="1" ht="15">
      <c r="B16" s="61" t="s">
        <v>21</v>
      </c>
      <c r="C16" s="29"/>
      <c r="D16" s="26">
        <v>455666</v>
      </c>
      <c r="E16" s="29"/>
      <c r="F16" s="26">
        <v>1035076</v>
      </c>
      <c r="G16" s="29"/>
      <c r="H16" s="26">
        <v>-1124402</v>
      </c>
      <c r="I16" s="29"/>
      <c r="J16" s="26">
        <v>34108</v>
      </c>
      <c r="L16" s="26">
        <v>-338722</v>
      </c>
      <c r="N16" s="26">
        <v>-362963.18</v>
      </c>
      <c r="O16" s="14"/>
      <c r="P16" s="26">
        <v>-3055062.86</v>
      </c>
      <c r="Q16" s="15"/>
      <c r="R16" s="27">
        <f>-3500551+0.45</f>
        <v>-3500550.55</v>
      </c>
      <c r="S16" s="16"/>
    </row>
    <row r="17" spans="2:19" s="12" customFormat="1" ht="15">
      <c r="B17" s="1" t="s">
        <v>22</v>
      </c>
      <c r="C17" s="11"/>
      <c r="D17" s="18">
        <f>SUM(D15:D16)</f>
        <v>3557800</v>
      </c>
      <c r="E17" s="11"/>
      <c r="F17" s="18">
        <f>SUM(F15:F16)</f>
        <v>-2127173</v>
      </c>
      <c r="G17" s="11"/>
      <c r="H17" s="18">
        <f>SUM(H15:H16)</f>
        <v>5223407</v>
      </c>
      <c r="I17" s="11"/>
      <c r="J17" s="18">
        <f>SUM(J15:J16)</f>
        <v>4152909</v>
      </c>
      <c r="L17" s="18">
        <f>SUM(L15:L16)</f>
        <v>1479378.5</v>
      </c>
      <c r="N17" s="18">
        <f>SUM(N15:N16)</f>
        <v>2802787.5699999989</v>
      </c>
      <c r="O17" s="14"/>
      <c r="P17" s="18">
        <f>SUM(P15:P16)</f>
        <v>7085583.52000002</v>
      </c>
      <c r="Q17" s="15"/>
      <c r="R17" s="30">
        <f t="shared" ref="R17" si="6">SUM(R15:R16)</f>
        <v>6473288.4500000002</v>
      </c>
      <c r="S17" s="16"/>
    </row>
    <row r="18" spans="2:19" s="20" customFormat="1" ht="15">
      <c r="B18" s="60" t="s">
        <v>23</v>
      </c>
      <c r="C18" s="19"/>
      <c r="D18" s="23">
        <f>D17/D4</f>
        <v>0.13553073073036467</v>
      </c>
      <c r="E18" s="19"/>
      <c r="F18" s="23">
        <f>F17/F4</f>
        <v>-0.15825478585077721</v>
      </c>
      <c r="G18" s="19"/>
      <c r="H18" s="23">
        <f>H17/H4</f>
        <v>0.11839970793840938</v>
      </c>
      <c r="I18" s="19"/>
      <c r="J18" s="23">
        <f>J17/J4</f>
        <v>0.13169699273332522</v>
      </c>
      <c r="K18" s="12"/>
      <c r="L18" s="23">
        <f>L17/L4</f>
        <v>8.1559203751403006E-2</v>
      </c>
      <c r="M18" s="12"/>
      <c r="N18" s="23">
        <f>N17/N4</f>
        <v>0.12189633577106773</v>
      </c>
      <c r="O18" s="14"/>
      <c r="P18" s="23">
        <f>P17/P4</f>
        <v>0.27724067556330423</v>
      </c>
      <c r="Q18" s="15"/>
      <c r="R18" s="23">
        <f t="shared" ref="R18" si="7">R17/R4</f>
        <v>0.24190350516872403</v>
      </c>
      <c r="S18" s="16"/>
    </row>
    <row r="19" spans="2:19" s="20" customFormat="1" ht="15">
      <c r="B19" s="62"/>
      <c r="C19" s="31"/>
      <c r="D19" s="32"/>
      <c r="E19" s="31"/>
      <c r="F19" s="32"/>
      <c r="G19" s="31"/>
      <c r="H19" s="32"/>
      <c r="I19" s="31"/>
      <c r="J19" s="32"/>
      <c r="K19" s="12"/>
      <c r="L19" s="32"/>
      <c r="M19" s="12"/>
      <c r="N19" s="32"/>
      <c r="O19" s="14"/>
      <c r="P19" s="33"/>
      <c r="Q19" s="15"/>
      <c r="R19" s="34"/>
      <c r="S19" s="16"/>
    </row>
    <row r="20" spans="2:19" s="37" customFormat="1" ht="15">
      <c r="B20" s="62" t="s">
        <v>4</v>
      </c>
      <c r="C20" s="31"/>
      <c r="D20" s="35">
        <v>0.17</v>
      </c>
      <c r="E20" s="31"/>
      <c r="F20" s="35">
        <f>F17/22491480-0.01</f>
        <v>-0.10457683531719567</v>
      </c>
      <c r="G20" s="31"/>
      <c r="H20" s="35">
        <f>H17/22491480+1</f>
        <v>1.2322393635278781</v>
      </c>
      <c r="I20" s="31"/>
      <c r="J20" s="35">
        <v>0.19</v>
      </c>
      <c r="K20" s="12"/>
      <c r="L20" s="35">
        <f>L17/22491480</f>
        <v>6.5775062379176477E-2</v>
      </c>
      <c r="M20" s="12"/>
      <c r="N20" s="35">
        <f>N17/22491480</f>
        <v>0.1246155241896042</v>
      </c>
      <c r="O20" s="14"/>
      <c r="P20" s="35">
        <f>P17/22316000</f>
        <v>0.31751136045886447</v>
      </c>
      <c r="Q20" s="15"/>
      <c r="R20" s="36">
        <f t="shared" ref="R20" si="8">R17/22316000</f>
        <v>0.29007386852482525</v>
      </c>
      <c r="S20" s="16"/>
    </row>
    <row r="21" spans="2:19" s="38" customFormat="1">
      <c r="B21" s="1"/>
      <c r="C21" s="1"/>
      <c r="D21" s="2"/>
      <c r="E21" s="1"/>
      <c r="F21" s="2"/>
      <c r="G21" s="1"/>
      <c r="H21" s="2"/>
      <c r="I21" s="1"/>
      <c r="J21" s="2"/>
      <c r="K21" s="2"/>
      <c r="L21" s="2"/>
      <c r="M21" s="2"/>
      <c r="N21" s="2"/>
      <c r="O21" s="3"/>
      <c r="P21" s="2"/>
      <c r="Q21" s="4"/>
    </row>
    <row r="22" spans="2:19">
      <c r="D22" s="2"/>
      <c r="F22" s="2"/>
      <c r="H22" s="2"/>
      <c r="J22" s="2"/>
    </row>
    <row r="23" spans="2:19">
      <c r="D23" s="2"/>
      <c r="F23" s="2"/>
      <c r="H23" s="2"/>
      <c r="J23" s="2"/>
    </row>
    <row r="24" spans="2:19">
      <c r="D24" s="2"/>
      <c r="F24" s="2"/>
      <c r="H24" s="2"/>
      <c r="J24" s="2"/>
    </row>
    <row r="25" spans="2:19" s="43" customFormat="1" ht="15.75">
      <c r="B25" s="59" t="s">
        <v>24</v>
      </c>
      <c r="C25" s="56"/>
      <c r="D25" s="40">
        <v>44561</v>
      </c>
      <c r="E25" s="56"/>
      <c r="F25" s="40">
        <v>44196</v>
      </c>
      <c r="G25" s="56"/>
      <c r="H25" s="40">
        <v>43830</v>
      </c>
      <c r="I25" s="56"/>
      <c r="J25" s="40">
        <v>43465</v>
      </c>
      <c r="K25" s="39"/>
      <c r="L25" s="40">
        <v>43100</v>
      </c>
      <c r="M25" s="39"/>
      <c r="N25" s="40">
        <v>42735</v>
      </c>
      <c r="O25" s="41"/>
      <c r="P25" s="40">
        <v>42369</v>
      </c>
      <c r="Q25" s="42"/>
      <c r="R25" s="40">
        <v>42004</v>
      </c>
    </row>
    <row r="26" spans="2:19">
      <c r="D26" s="2"/>
      <c r="F26" s="2"/>
      <c r="H26" s="2"/>
      <c r="J26" s="2"/>
    </row>
    <row r="27" spans="2:19" s="17" customFormat="1" ht="15">
      <c r="B27" s="1" t="s">
        <v>25</v>
      </c>
      <c r="C27" s="11"/>
      <c r="D27" s="44">
        <v>32846704</v>
      </c>
      <c r="E27" s="11"/>
      <c r="F27" s="44">
        <v>26762630</v>
      </c>
      <c r="G27" s="11"/>
      <c r="H27" s="44">
        <v>28801720</v>
      </c>
      <c r="I27" s="11"/>
      <c r="J27" s="44">
        <v>14645970</v>
      </c>
      <c r="K27" s="12"/>
      <c r="L27" s="44">
        <v>13839746</v>
      </c>
      <c r="M27" s="12"/>
      <c r="N27" s="44">
        <v>10929424.140000001</v>
      </c>
      <c r="O27" s="14"/>
      <c r="P27" s="44">
        <v>7081799.4499999983</v>
      </c>
      <c r="Q27" s="15"/>
      <c r="R27" s="44">
        <f>5044069+0.45</f>
        <v>5044069.45</v>
      </c>
    </row>
    <row r="28" spans="2:19" s="17" customFormat="1" ht="15">
      <c r="B28" s="61" t="s">
        <v>26</v>
      </c>
      <c r="C28" s="29"/>
      <c r="D28" s="45">
        <v>22198478</v>
      </c>
      <c r="E28" s="29"/>
      <c r="F28" s="45">
        <v>21456581</v>
      </c>
      <c r="G28" s="29"/>
      <c r="H28" s="45">
        <v>33645371</v>
      </c>
      <c r="I28" s="29"/>
      <c r="J28" s="45">
        <v>18604209</v>
      </c>
      <c r="K28" s="12"/>
      <c r="L28" s="45">
        <v>13344349.800000001</v>
      </c>
      <c r="M28" s="12"/>
      <c r="N28" s="45">
        <v>17979534.150000002</v>
      </c>
      <c r="O28" s="14"/>
      <c r="P28" s="45">
        <v>17358480.100000001</v>
      </c>
      <c r="Q28" s="15"/>
      <c r="R28" s="45">
        <f>14231148-0.45</f>
        <v>14231147.550000001</v>
      </c>
    </row>
    <row r="29" spans="2:19" s="17" customFormat="1" ht="15">
      <c r="B29" s="61" t="s">
        <v>27</v>
      </c>
      <c r="C29" s="29"/>
      <c r="D29" s="46">
        <v>8995920</v>
      </c>
      <c r="E29" s="29"/>
      <c r="F29" s="46">
        <v>8556407</v>
      </c>
      <c r="G29" s="29"/>
      <c r="H29" s="46">
        <v>18764466</v>
      </c>
      <c r="I29" s="29"/>
      <c r="J29" s="46">
        <v>9393263</v>
      </c>
      <c r="K29" s="12"/>
      <c r="L29" s="46">
        <v>7218759.5199999996</v>
      </c>
      <c r="M29" s="12"/>
      <c r="N29" s="46">
        <v>6684357.6999999993</v>
      </c>
      <c r="O29" s="14"/>
      <c r="P29" s="46">
        <v>6202026.1100000013</v>
      </c>
      <c r="Q29" s="15"/>
      <c r="R29" s="46">
        <v>9330777</v>
      </c>
    </row>
    <row r="30" spans="2:19" s="17" customFormat="1" ht="15">
      <c r="B30" s="1" t="s">
        <v>28</v>
      </c>
      <c r="C30" s="47"/>
      <c r="D30" s="48">
        <f>D28-D29</f>
        <v>13202558</v>
      </c>
      <c r="E30" s="47"/>
      <c r="F30" s="48">
        <f>F28-F29</f>
        <v>12900174</v>
      </c>
      <c r="G30" s="47"/>
      <c r="H30" s="48">
        <f>H28-H29</f>
        <v>14880905</v>
      </c>
      <c r="I30" s="47"/>
      <c r="J30" s="48">
        <f>J28-J29+1</f>
        <v>9210947</v>
      </c>
      <c r="K30" s="12"/>
      <c r="L30" s="48">
        <f>L28-L29</f>
        <v>6125590.2800000012</v>
      </c>
      <c r="M30" s="12"/>
      <c r="N30" s="48">
        <f>N28-N29</f>
        <v>11295176.450000003</v>
      </c>
      <c r="O30" s="14"/>
      <c r="P30" s="48">
        <f>P28-P29</f>
        <v>11156453.99</v>
      </c>
      <c r="Q30" s="15"/>
      <c r="R30" s="48">
        <f t="shared" ref="R30" si="9">R28-R29</f>
        <v>4900370.5500000007</v>
      </c>
    </row>
    <row r="31" spans="2:19" s="17" customFormat="1" ht="15">
      <c r="B31" s="1" t="s">
        <v>29</v>
      </c>
      <c r="C31" s="47"/>
      <c r="D31" s="49">
        <v>1263947</v>
      </c>
      <c r="E31" s="47"/>
      <c r="F31" s="49">
        <v>2162242</v>
      </c>
      <c r="G31" s="47"/>
      <c r="H31" s="49">
        <v>2603376</v>
      </c>
      <c r="I31" s="47"/>
      <c r="J31" s="49">
        <v>3709384</v>
      </c>
      <c r="K31" s="12"/>
      <c r="L31" s="49">
        <v>5164558.7500999998</v>
      </c>
      <c r="M31" s="12"/>
      <c r="N31" s="49">
        <v>5324309.3900000006</v>
      </c>
      <c r="O31" s="14"/>
      <c r="P31" s="49">
        <v>4667374.49</v>
      </c>
      <c r="Q31" s="15"/>
      <c r="R31" s="49">
        <v>2828833</v>
      </c>
    </row>
    <row r="32" spans="2:19" s="17" customFormat="1" ht="15">
      <c r="B32" s="1" t="s">
        <v>30</v>
      </c>
      <c r="C32" s="47"/>
      <c r="D32" s="50">
        <f>D27+D30-D31-1</f>
        <v>44785314</v>
      </c>
      <c r="E32" s="47"/>
      <c r="F32" s="50">
        <f>F27+F30-F31</f>
        <v>37500562</v>
      </c>
      <c r="G32" s="47"/>
      <c r="H32" s="50">
        <f>H27+H30-H31</f>
        <v>41079249</v>
      </c>
      <c r="I32" s="47"/>
      <c r="J32" s="50">
        <f>J27+J30-J31</f>
        <v>20147533</v>
      </c>
      <c r="K32" s="12"/>
      <c r="L32" s="50">
        <f>L27+L30-L31</f>
        <v>14800777.529900001</v>
      </c>
      <c r="M32" s="12"/>
      <c r="N32" s="50">
        <f>N27+N30-N31</f>
        <v>16900291.200000003</v>
      </c>
      <c r="O32" s="14"/>
      <c r="P32" s="50">
        <f>P27+P30-P31</f>
        <v>13570878.949999997</v>
      </c>
      <c r="Q32" s="15"/>
      <c r="R32" s="50">
        <f>R27+R30-R31</f>
        <v>7115607</v>
      </c>
    </row>
    <row r="33" spans="2:18" s="17" customFormat="1" ht="15">
      <c r="B33" s="1" t="s">
        <v>40</v>
      </c>
      <c r="C33" s="47"/>
      <c r="D33" s="51">
        <v>16618189</v>
      </c>
      <c r="E33" s="47"/>
      <c r="F33" s="51">
        <v>12891234</v>
      </c>
      <c r="G33" s="47"/>
      <c r="H33" s="51">
        <v>14268726</v>
      </c>
      <c r="I33" s="47"/>
      <c r="J33" s="51">
        <v>-3410064</v>
      </c>
      <c r="K33" s="12"/>
      <c r="L33" s="51">
        <v>-6218889</v>
      </c>
      <c r="M33" s="12"/>
      <c r="N33" s="51">
        <v>-3848560.86</v>
      </c>
      <c r="O33" s="14"/>
      <c r="P33" s="51">
        <v>-6354774.1199999992</v>
      </c>
      <c r="Q33" s="15"/>
      <c r="R33" s="51">
        <v>-7524463</v>
      </c>
    </row>
    <row r="34" spans="2:18" s="17" customFormat="1" ht="15">
      <c r="B34" s="1" t="s">
        <v>31</v>
      </c>
      <c r="C34" s="11"/>
      <c r="D34" s="52">
        <f>D32-D33</f>
        <v>28167125</v>
      </c>
      <c r="E34" s="11"/>
      <c r="F34" s="52">
        <f>F32-F33</f>
        <v>24609328</v>
      </c>
      <c r="G34" s="11"/>
      <c r="H34" s="52">
        <f>H32-H33</f>
        <v>26810523</v>
      </c>
      <c r="I34" s="11"/>
      <c r="J34" s="52">
        <f>J32-J33</f>
        <v>23557597</v>
      </c>
      <c r="K34" s="12"/>
      <c r="L34" s="52">
        <f>L32-L33</f>
        <v>21019666.529899999</v>
      </c>
      <c r="M34" s="12"/>
      <c r="N34" s="52">
        <f>N32-N33</f>
        <v>20748852.060000002</v>
      </c>
      <c r="O34" s="14"/>
      <c r="P34" s="52">
        <f>P32-P33</f>
        <v>19925653.069999997</v>
      </c>
      <c r="Q34" s="15"/>
      <c r="R34" s="52">
        <f t="shared" ref="R34" si="10">R32-R33</f>
        <v>14640070</v>
      </c>
    </row>
    <row r="35" spans="2:18">
      <c r="D35" s="2"/>
      <c r="F35" s="2"/>
      <c r="H35" s="2"/>
      <c r="J35" s="2"/>
    </row>
    <row r="36" spans="2:18">
      <c r="D36" s="2"/>
      <c r="F36" s="2"/>
      <c r="H36" s="2"/>
      <c r="J36" s="2"/>
    </row>
    <row r="37" spans="2:18" s="43" customFormat="1" ht="15.75">
      <c r="B37" s="59" t="s">
        <v>32</v>
      </c>
      <c r="C37" s="56"/>
      <c r="D37" s="40">
        <v>44561</v>
      </c>
      <c r="E37" s="56"/>
      <c r="F37" s="40">
        <v>44196</v>
      </c>
      <c r="G37" s="56"/>
      <c r="H37" s="40">
        <v>43830</v>
      </c>
      <c r="I37" s="56"/>
      <c r="J37" s="40">
        <v>43465</v>
      </c>
      <c r="K37" s="39"/>
      <c r="L37" s="40">
        <v>43100</v>
      </c>
      <c r="M37" s="39"/>
      <c r="N37" s="40">
        <v>42735</v>
      </c>
      <c r="O37" s="41"/>
      <c r="P37" s="40">
        <v>42369</v>
      </c>
      <c r="Q37" s="42"/>
      <c r="R37" s="40">
        <v>42004</v>
      </c>
    </row>
    <row r="38" spans="2:18" s="17" customFormat="1" ht="15">
      <c r="B38" s="5" t="s">
        <v>33</v>
      </c>
      <c r="C38" s="53"/>
      <c r="D38" s="26">
        <v>10538185</v>
      </c>
      <c r="E38" s="53"/>
      <c r="F38" s="26">
        <v>4473670</v>
      </c>
      <c r="G38" s="53"/>
      <c r="H38" s="26">
        <v>3410064</v>
      </c>
      <c r="I38" s="53"/>
      <c r="J38" s="26">
        <v>6218889</v>
      </c>
      <c r="K38" s="15"/>
      <c r="L38" s="26">
        <v>3848561</v>
      </c>
      <c r="M38" s="15"/>
      <c r="N38" s="26">
        <v>6354774.1199999992</v>
      </c>
      <c r="O38" s="14"/>
      <c r="P38" s="26">
        <v>7524462</v>
      </c>
      <c r="Q38" s="15"/>
      <c r="R38" s="54">
        <v>615038</v>
      </c>
    </row>
    <row r="39" spans="2:18" s="17" customFormat="1" ht="15">
      <c r="B39" s="5" t="s">
        <v>34</v>
      </c>
      <c r="C39" s="53"/>
      <c r="D39" s="26">
        <v>9966048</v>
      </c>
      <c r="E39" s="53"/>
      <c r="F39" s="26">
        <v>6988148</v>
      </c>
      <c r="G39" s="53"/>
      <c r="H39" s="26">
        <v>7269537</v>
      </c>
      <c r="I39" s="53"/>
      <c r="J39" s="26">
        <v>6274931</v>
      </c>
      <c r="K39" s="15"/>
      <c r="L39" s="26">
        <v>10741196</v>
      </c>
      <c r="M39" s="15"/>
      <c r="N39" s="26">
        <v>6498660.5700000003</v>
      </c>
      <c r="O39" s="14"/>
      <c r="P39" s="26">
        <v>5619306</v>
      </c>
      <c r="Q39" s="15"/>
      <c r="R39" s="54">
        <v>8246630</v>
      </c>
    </row>
    <row r="40" spans="2:18" s="17" customFormat="1" ht="15">
      <c r="B40" s="5" t="s">
        <v>35</v>
      </c>
      <c r="C40" s="53"/>
      <c r="D40" s="26">
        <v>-12464544</v>
      </c>
      <c r="E40" s="53"/>
      <c r="F40" s="26">
        <v>-4154152</v>
      </c>
      <c r="G40" s="53"/>
      <c r="H40" s="26">
        <v>-10901081</v>
      </c>
      <c r="I40" s="53"/>
      <c r="J40" s="26">
        <v>-7470207</v>
      </c>
      <c r="K40" s="15"/>
      <c r="L40" s="26">
        <v>-7174534</v>
      </c>
      <c r="M40" s="15"/>
      <c r="N40" s="26">
        <v>-7025272.7100000009</v>
      </c>
      <c r="O40" s="14"/>
      <c r="P40" s="26">
        <v>-4988995</v>
      </c>
      <c r="Q40" s="15"/>
      <c r="R40" s="54">
        <v>-7554077</v>
      </c>
    </row>
    <row r="41" spans="2:18" s="17" customFormat="1" ht="15">
      <c r="B41" s="5" t="s">
        <v>36</v>
      </c>
      <c r="C41" s="53"/>
      <c r="D41" s="26">
        <v>757676</v>
      </c>
      <c r="E41" s="53"/>
      <c r="F41" s="26">
        <v>3230518</v>
      </c>
      <c r="G41" s="53"/>
      <c r="H41" s="26">
        <v>4695150</v>
      </c>
      <c r="I41" s="53"/>
      <c r="J41" s="26">
        <v>-1613549</v>
      </c>
      <c r="K41" s="15"/>
      <c r="L41" s="26">
        <v>-1196334</v>
      </c>
      <c r="M41" s="15"/>
      <c r="N41" s="26">
        <v>-1979588.52</v>
      </c>
      <c r="O41" s="14"/>
      <c r="P41" s="26">
        <v>-1800000</v>
      </c>
      <c r="Q41" s="15"/>
      <c r="R41" s="54">
        <v>6216873</v>
      </c>
    </row>
    <row r="42" spans="2:18" s="17" customFormat="1" ht="15">
      <c r="B42" s="5" t="s">
        <v>37</v>
      </c>
      <c r="C42" s="53"/>
      <c r="D42" s="26">
        <f>SUM(D39:D41)</f>
        <v>-1740820</v>
      </c>
      <c r="E42" s="53"/>
      <c r="F42" s="26">
        <f>SUM(F39:F41)</f>
        <v>6064514</v>
      </c>
      <c r="G42" s="53"/>
      <c r="H42" s="26">
        <f>SUM(H39:H41)</f>
        <v>1063606</v>
      </c>
      <c r="I42" s="53"/>
      <c r="J42" s="26">
        <f>SUM(J39:J41)</f>
        <v>-2808825</v>
      </c>
      <c r="K42" s="15"/>
      <c r="L42" s="26">
        <f>SUM(L39:L41)</f>
        <v>2370328</v>
      </c>
      <c r="M42" s="15"/>
      <c r="N42" s="26">
        <f>SUM(N39:N41)</f>
        <v>-2506200.6600000006</v>
      </c>
      <c r="O42" s="14"/>
      <c r="P42" s="26">
        <f>SUM(P39:P41)</f>
        <v>-1169689</v>
      </c>
      <c r="Q42" s="15"/>
      <c r="R42" s="54">
        <v>6909425</v>
      </c>
    </row>
    <row r="43" spans="2:18" s="17" customFormat="1" ht="15">
      <c r="B43" s="5" t="s">
        <v>38</v>
      </c>
      <c r="C43" s="53"/>
      <c r="D43" s="26">
        <f>D38+D42-1</f>
        <v>8797364</v>
      </c>
      <c r="E43" s="53"/>
      <c r="F43" s="26">
        <f>F38+F42+1</f>
        <v>10538185</v>
      </c>
      <c r="G43" s="53"/>
      <c r="H43" s="26">
        <f>H38+H42</f>
        <v>4473670</v>
      </c>
      <c r="I43" s="53"/>
      <c r="J43" s="26">
        <f>J38+J42</f>
        <v>3410064</v>
      </c>
      <c r="K43" s="15"/>
      <c r="L43" s="26">
        <f>L38+L42</f>
        <v>6218889</v>
      </c>
      <c r="M43" s="15"/>
      <c r="N43" s="26">
        <f>N38+N42</f>
        <v>3848573.4599999986</v>
      </c>
      <c r="O43" s="14"/>
      <c r="P43" s="26">
        <f>P38+P42+0.51</f>
        <v>6354773.5099999998</v>
      </c>
      <c r="Q43" s="15"/>
      <c r="R43" s="54">
        <v>7524463</v>
      </c>
    </row>
    <row r="151" spans="11:17">
      <c r="K151" s="5"/>
      <c r="L151" s="5"/>
      <c r="M151" s="5"/>
      <c r="N151" s="5"/>
      <c r="O151" s="5"/>
      <c r="P151" s="5"/>
      <c r="Q151" s="5"/>
    </row>
    <row r="168" spans="2:2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2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W169" s="5" t="e">
        <f>+#REF!-V169</f>
        <v>#REF!</v>
      </c>
    </row>
    <row r="170" spans="2:2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W170" s="5" t="e">
        <f>+#REF!-V170</f>
        <v>#REF!</v>
      </c>
    </row>
    <row r="171" spans="2:2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W171" s="5" t="e">
        <f>+#REF!-V171</f>
        <v>#REF!</v>
      </c>
    </row>
    <row r="172" spans="2:2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W172" s="5" t="e">
        <f>+#REF!-V172</f>
        <v>#REF!</v>
      </c>
    </row>
    <row r="173" spans="2:2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W173" s="5" t="e">
        <f>+#REF!-V173</f>
        <v>#REF!</v>
      </c>
    </row>
    <row r="174" spans="2:2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W174" s="5" t="e">
        <f>+#REF!-V174</f>
        <v>#REF!</v>
      </c>
    </row>
    <row r="175" spans="2:2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W175" s="5" t="e">
        <f>+#REF!-V175</f>
        <v>#REF!</v>
      </c>
    </row>
    <row r="176" spans="2:2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W176" s="5" t="e">
        <f>+#REF!-V176</f>
        <v>#REF!</v>
      </c>
    </row>
    <row r="177" spans="2:2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W177" s="5" t="e">
        <f>+#REF!-V177</f>
        <v>#REF!</v>
      </c>
    </row>
    <row r="178" spans="2:2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W178" s="5" t="e">
        <f>+#REF!-V178</f>
        <v>#REF!</v>
      </c>
    </row>
    <row r="179" spans="2:2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W179" s="5" t="e">
        <f>+#REF!-V179</f>
        <v>#REF!</v>
      </c>
    </row>
    <row r="180" spans="2:2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W180" s="5" t="e">
        <f>+#REF!-V180</f>
        <v>#REF!</v>
      </c>
    </row>
    <row r="181" spans="2:2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W181" s="5" t="e">
        <f>+#REF!-V181</f>
        <v>#REF!</v>
      </c>
    </row>
    <row r="182" spans="2:2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W182" s="5" t="e">
        <f>+#REF!-V182</f>
        <v>#REF!</v>
      </c>
    </row>
    <row r="183" spans="2:2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W183" s="5" t="e">
        <f>+#REF!-V183</f>
        <v>#REF!</v>
      </c>
    </row>
    <row r="184" spans="2:2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W184" s="5" t="e">
        <f>+#REF!-V184</f>
        <v>#REF!</v>
      </c>
    </row>
    <row r="185" spans="2:2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W185" s="5" t="e">
        <f>+#REF!-V185</f>
        <v>#REF!</v>
      </c>
    </row>
    <row r="186" spans="2:2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W186" s="5" t="e">
        <f>+#REF!-V186</f>
        <v>#REF!</v>
      </c>
    </row>
    <row r="187" spans="2:2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W187" s="5" t="e">
        <f>+#REF!-V187</f>
        <v>#REF!</v>
      </c>
    </row>
    <row r="188" spans="2:2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W188" s="5" t="e">
        <f>+#REF!-V188</f>
        <v>#REF!</v>
      </c>
    </row>
    <row r="189" spans="2:2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W189" s="5" t="e">
        <f>+#REF!-V189</f>
        <v>#REF!</v>
      </c>
    </row>
    <row r="190" spans="2:2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W190" s="5" t="e">
        <f>+#REF!-V190</f>
        <v>#REF!</v>
      </c>
    </row>
    <row r="191" spans="2:2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W191" s="5" t="e">
        <f>+#REF!-V191</f>
        <v>#REF!</v>
      </c>
    </row>
    <row r="192" spans="2:2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W192" s="5" t="e">
        <f>+#REF!-V192</f>
        <v>#REF!</v>
      </c>
    </row>
    <row r="193" spans="2:24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W193" s="5" t="e">
        <f>+#REF!-V193</f>
        <v>#REF!</v>
      </c>
    </row>
    <row r="194" spans="2:24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W194" s="5" t="e">
        <f>+#REF!-V194</f>
        <v>#REF!</v>
      </c>
    </row>
    <row r="195" spans="2:24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W195" s="5" t="e">
        <f>+#REF!-V195</f>
        <v>#REF!</v>
      </c>
    </row>
    <row r="196" spans="2:24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W196" s="5" t="e">
        <f>+#REF!-V196</f>
        <v>#REF!</v>
      </c>
    </row>
    <row r="197" spans="2:24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W197" s="5" t="e">
        <f>+#REF!-V197</f>
        <v>#REF!</v>
      </c>
    </row>
    <row r="198" spans="2:24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W198" s="5" t="e">
        <f>+#REF!-V198</f>
        <v>#REF!</v>
      </c>
    </row>
    <row r="199" spans="2:24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W199" s="5" t="e">
        <f>+#REF!-V199</f>
        <v>#REF!</v>
      </c>
    </row>
    <row r="200" spans="2:24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W200" s="5" t="e">
        <f>+#REF!-V200</f>
        <v>#REF!</v>
      </c>
    </row>
    <row r="201" spans="2:24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W201" s="5" t="e">
        <f>+#REF!-V201</f>
        <v>#REF!</v>
      </c>
    </row>
    <row r="202" spans="2:24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X202" s="5" t="e">
        <f>+#REF!-V202</f>
        <v>#REF!</v>
      </c>
    </row>
    <row r="203" spans="2:24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X203" s="5" t="e">
        <f>+#REF!-V203</f>
        <v>#REF!</v>
      </c>
    </row>
    <row r="204" spans="2:24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X204" s="5" t="e">
        <f>+#REF!-V204</f>
        <v>#REF!</v>
      </c>
    </row>
    <row r="205" spans="2:24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X205" s="5" t="e">
        <f>+#REF!-V205</f>
        <v>#REF!</v>
      </c>
    </row>
    <row r="206" spans="2:24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X206" s="5" t="e">
        <f>+#REF!-V206</f>
        <v>#REF!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SINTESI annuali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Ugo</cp:lastModifiedBy>
  <dcterms:created xsi:type="dcterms:W3CDTF">2018-09-20T07:46:12Z</dcterms:created>
  <dcterms:modified xsi:type="dcterms:W3CDTF">2022-07-01T15:29:17Z</dcterms:modified>
</cp:coreProperties>
</file>